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ethfry/Dropbox/GF files/ASD/Publications/The Echo/#15/content/Types of employment article/images/"/>
    </mc:Choice>
  </mc:AlternateContent>
  <xr:revisionPtr revIDLastSave="0" documentId="13_ncr:1_{6F08D863-6C69-7849-8872-C56791114DE1}" xr6:coauthVersionLast="45" xr6:coauthVersionMax="45" xr10:uidLastSave="{00000000-0000-0000-0000-000000000000}"/>
  <bookViews>
    <workbookView xWindow="660" yWindow="460" windowWidth="39520" windowHeight="21940" xr2:uid="{48D03055-1834-C04B-8AED-65B0137A0E7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1" i="1" l="1"/>
  <c r="N60" i="1"/>
  <c r="N59" i="1"/>
  <c r="N58" i="1"/>
  <c r="N52" i="1"/>
  <c r="N50" i="1"/>
  <c r="N49" i="1"/>
  <c r="N48" i="1"/>
  <c r="N47" i="1"/>
  <c r="N45" i="1"/>
  <c r="C108" i="1" l="1"/>
  <c r="J9" i="1"/>
  <c r="I9" i="1"/>
  <c r="H9" i="1"/>
  <c r="G9" i="1"/>
  <c r="F9" i="1"/>
  <c r="E9" i="1"/>
  <c r="D9" i="1"/>
  <c r="C9" i="1"/>
  <c r="L18" i="1"/>
  <c r="J53" i="1" l="1"/>
  <c r="I53" i="1"/>
  <c r="H53" i="1"/>
  <c r="G53" i="1"/>
  <c r="J52" i="1"/>
  <c r="J54" i="1" s="1"/>
  <c r="I52" i="1"/>
  <c r="I54" i="1" s="1"/>
  <c r="H52" i="1"/>
  <c r="H54" i="1" s="1"/>
  <c r="G52" i="1"/>
  <c r="G54" i="1" s="1"/>
  <c r="J35" i="1"/>
  <c r="I35" i="1"/>
  <c r="H35" i="1"/>
  <c r="G35" i="1"/>
  <c r="F35" i="1"/>
  <c r="J34" i="1"/>
  <c r="I34" i="1"/>
  <c r="H34" i="1"/>
  <c r="G34" i="1"/>
  <c r="G36" i="1" s="1"/>
  <c r="F34" i="1"/>
  <c r="F51" i="1"/>
  <c r="F53" i="1" s="1"/>
  <c r="K12" i="1"/>
  <c r="I36" i="1" l="1"/>
  <c r="F52" i="1"/>
  <c r="F54" i="1" s="1"/>
  <c r="H36" i="1"/>
  <c r="F36" i="1"/>
  <c r="J36" i="1"/>
  <c r="C33" i="1"/>
  <c r="J30" i="1"/>
  <c r="J23" i="1"/>
  <c r="J24" i="1" s="1"/>
  <c r="C23" i="1"/>
  <c r="C30" i="1" s="1"/>
  <c r="J48" i="1"/>
  <c r="J41" i="1"/>
  <c r="J42" i="1" s="1"/>
  <c r="C69" i="1"/>
  <c r="C62" i="1"/>
  <c r="C66" i="1" s="1"/>
  <c r="J97" i="1"/>
  <c r="J90" i="1"/>
  <c r="J94" i="1" s="1"/>
  <c r="J69" i="1"/>
  <c r="J62" i="1"/>
  <c r="J66" i="1" s="1"/>
  <c r="I97" i="1"/>
  <c r="H97" i="1"/>
  <c r="G97" i="1"/>
  <c r="F97" i="1"/>
  <c r="E97" i="1"/>
  <c r="D97" i="1"/>
  <c r="I90" i="1"/>
  <c r="I94" i="1" s="1"/>
  <c r="H90" i="1"/>
  <c r="H94" i="1" s="1"/>
  <c r="G90" i="1"/>
  <c r="G94" i="1" s="1"/>
  <c r="F90" i="1"/>
  <c r="F94" i="1" s="1"/>
  <c r="E90" i="1"/>
  <c r="E94" i="1" s="1"/>
  <c r="D90" i="1"/>
  <c r="D94" i="1" s="1"/>
  <c r="I48" i="1"/>
  <c r="I41" i="1"/>
  <c r="I30" i="1"/>
  <c r="I23" i="1"/>
  <c r="I24" i="1" s="1"/>
  <c r="I69" i="1"/>
  <c r="I62" i="1"/>
  <c r="I66" i="1" s="1"/>
  <c r="D69" i="1"/>
  <c r="E51" i="1"/>
  <c r="D51" i="1"/>
  <c r="D53" i="1" s="1"/>
  <c r="D54" i="1" s="1"/>
  <c r="E33" i="1"/>
  <c r="D33" i="1"/>
  <c r="H48" i="1"/>
  <c r="G48" i="1"/>
  <c r="H41" i="1"/>
  <c r="G41" i="1"/>
  <c r="G42" i="1" s="1"/>
  <c r="F41" i="1"/>
  <c r="F42" i="1" s="1"/>
  <c r="F48" i="1" s="1"/>
  <c r="E41" i="1"/>
  <c r="E42" i="1" s="1"/>
  <c r="E43" i="1" s="1"/>
  <c r="E48" i="1" s="1"/>
  <c r="E49" i="1" s="1"/>
  <c r="D41" i="1"/>
  <c r="D48" i="1" s="1"/>
  <c r="D49" i="1" s="1"/>
  <c r="H30" i="1"/>
  <c r="G30" i="1"/>
  <c r="H23" i="1"/>
  <c r="D34" i="1" l="1"/>
  <c r="D35" i="1"/>
  <c r="D36" i="1" s="1"/>
  <c r="E52" i="1"/>
  <c r="E53" i="1"/>
  <c r="E35" i="1"/>
  <c r="E36" i="1" s="1"/>
  <c r="E34" i="1"/>
  <c r="C35" i="1"/>
  <c r="C36" i="1" s="1"/>
  <c r="I49" i="1"/>
  <c r="J49" i="1"/>
  <c r="J31" i="1"/>
  <c r="C31" i="1"/>
  <c r="C67" i="1"/>
  <c r="J95" i="1"/>
  <c r="J67" i="1"/>
  <c r="F95" i="1"/>
  <c r="D95" i="1"/>
  <c r="E95" i="1"/>
  <c r="G95" i="1"/>
  <c r="H95" i="1"/>
  <c r="I95" i="1"/>
  <c r="I31" i="1"/>
  <c r="I42" i="1"/>
  <c r="I67" i="1"/>
  <c r="H49" i="1"/>
  <c r="H31" i="1"/>
  <c r="F49" i="1"/>
  <c r="G49" i="1"/>
  <c r="H42" i="1"/>
  <c r="H24" i="1"/>
  <c r="H69" i="1"/>
  <c r="H62" i="1"/>
  <c r="H66" i="1" s="1"/>
  <c r="G69" i="1"/>
  <c r="F69" i="1"/>
  <c r="E69" i="1"/>
  <c r="G62" i="1"/>
  <c r="F62" i="1"/>
  <c r="E62" i="1"/>
  <c r="E66" i="1" s="1"/>
  <c r="D62" i="1"/>
  <c r="D66" i="1" s="1"/>
  <c r="G23" i="1"/>
  <c r="G31" i="1" s="1"/>
  <c r="F23" i="1"/>
  <c r="E23" i="1"/>
  <c r="D23" i="1"/>
  <c r="J68" i="1" l="1"/>
  <c r="J70" i="1" s="1"/>
  <c r="J72" i="1" s="1"/>
  <c r="C68" i="1"/>
  <c r="C70" i="1" s="1"/>
  <c r="H96" i="1"/>
  <c r="H98" i="1" s="1"/>
  <c r="J96" i="1"/>
  <c r="J98" i="1" s="1"/>
  <c r="J100" i="1" s="1"/>
  <c r="I68" i="1"/>
  <c r="I70" i="1" s="1"/>
  <c r="I72" i="1" s="1"/>
  <c r="I74" i="1" s="1"/>
  <c r="I96" i="1"/>
  <c r="I98" i="1" s="1"/>
  <c r="I100" i="1" s="1"/>
  <c r="I102" i="1" s="1"/>
  <c r="G96" i="1"/>
  <c r="G98" i="1" s="1"/>
  <c r="G100" i="1" s="1"/>
  <c r="G102" i="1" s="1"/>
  <c r="E96" i="1"/>
  <c r="E98" i="1" s="1"/>
  <c r="E100" i="1" s="1"/>
  <c r="E102" i="1" s="1"/>
  <c r="E54" i="1"/>
  <c r="D96" i="1"/>
  <c r="D98" i="1" s="1"/>
  <c r="F96" i="1"/>
  <c r="F98" i="1" s="1"/>
  <c r="C72" i="1"/>
  <c r="H100" i="1"/>
  <c r="H102" i="1" s="1"/>
  <c r="D100" i="1"/>
  <c r="F100" i="1"/>
  <c r="F102" i="1" s="1"/>
  <c r="I76" i="1"/>
  <c r="I75" i="1"/>
  <c r="I80" i="1" s="1"/>
  <c r="H67" i="1"/>
  <c r="G66" i="1"/>
  <c r="D67" i="1"/>
  <c r="D68" i="1"/>
  <c r="E67" i="1"/>
  <c r="F66" i="1"/>
  <c r="D24" i="1"/>
  <c r="D25" i="1" s="1"/>
  <c r="D30" i="1" s="1"/>
  <c r="D31" i="1" s="1"/>
  <c r="F24" i="1"/>
  <c r="F25" i="1" s="1"/>
  <c r="F30" i="1" s="1"/>
  <c r="F31" i="1" s="1"/>
  <c r="E24" i="1"/>
  <c r="E25" i="1" s="1"/>
  <c r="E30" i="1" s="1"/>
  <c r="E31" i="1" s="1"/>
  <c r="G24" i="1"/>
  <c r="E68" i="1" l="1"/>
  <c r="E70" i="1" s="1"/>
  <c r="H68" i="1"/>
  <c r="H70" i="1" s="1"/>
  <c r="H72" i="1" s="1"/>
  <c r="H74" i="1" s="1"/>
  <c r="E72" i="1"/>
  <c r="E74" i="1" s="1"/>
  <c r="J74" i="1"/>
  <c r="J75" i="1" s="1"/>
  <c r="C76" i="1"/>
  <c r="C80" i="1" s="1"/>
  <c r="I78" i="1"/>
  <c r="I79" i="1"/>
  <c r="I81" i="1" s="1"/>
  <c r="J102" i="1"/>
  <c r="J103" i="1" s="1"/>
  <c r="E104" i="1"/>
  <c r="E103" i="1"/>
  <c r="E108" i="1" s="1"/>
  <c r="F104" i="1"/>
  <c r="F103" i="1"/>
  <c r="F108" i="1" s="1"/>
  <c r="D104" i="1"/>
  <c r="D108" i="1" s="1"/>
  <c r="G104" i="1"/>
  <c r="G103" i="1"/>
  <c r="G108" i="1" s="1"/>
  <c r="H104" i="1"/>
  <c r="H103" i="1"/>
  <c r="H108" i="1" s="1"/>
  <c r="I104" i="1"/>
  <c r="I103" i="1"/>
  <c r="I108" i="1" s="1"/>
  <c r="E76" i="1"/>
  <c r="E75" i="1"/>
  <c r="E80" i="1" s="1"/>
  <c r="H76" i="1"/>
  <c r="H75" i="1"/>
  <c r="H80" i="1" s="1"/>
  <c r="D70" i="1"/>
  <c r="F67" i="1"/>
  <c r="G67" i="1"/>
  <c r="F68" i="1" l="1"/>
  <c r="G68" i="1"/>
  <c r="G70" i="1" s="1"/>
  <c r="J77" i="1"/>
  <c r="J78" i="1" s="1"/>
  <c r="E78" i="1"/>
  <c r="F106" i="1"/>
  <c r="F107" i="1"/>
  <c r="G106" i="1"/>
  <c r="G107" i="1"/>
  <c r="D106" i="1"/>
  <c r="D107" i="1"/>
  <c r="D109" i="1" s="1"/>
  <c r="E106" i="1"/>
  <c r="E107" i="1"/>
  <c r="E109" i="1" s="1"/>
  <c r="E79" i="1"/>
  <c r="E81" i="1" s="1"/>
  <c r="H106" i="1"/>
  <c r="H107" i="1"/>
  <c r="H109" i="1" s="1"/>
  <c r="C78" i="1"/>
  <c r="C79" i="1"/>
  <c r="C81" i="1" s="1"/>
  <c r="I106" i="1"/>
  <c r="I107" i="1"/>
  <c r="I109" i="1" s="1"/>
  <c r="H79" i="1"/>
  <c r="H81" i="1" s="1"/>
  <c r="H78" i="1"/>
  <c r="J105" i="1"/>
  <c r="J107" i="1" s="1"/>
  <c r="J109" i="1" s="1"/>
  <c r="F109" i="1"/>
  <c r="G109" i="1"/>
  <c r="D72" i="1"/>
  <c r="D74" i="1" s="1"/>
  <c r="F70" i="1"/>
  <c r="J80" i="1" l="1"/>
  <c r="J79" i="1"/>
  <c r="J81" i="1" s="1"/>
  <c r="J108" i="1"/>
  <c r="F72" i="1"/>
  <c r="F74" i="1" s="1"/>
  <c r="F75" i="1" s="1"/>
  <c r="J106" i="1"/>
  <c r="G72" i="1"/>
  <c r="G74" i="1" s="1"/>
  <c r="D75" i="1"/>
  <c r="D76" i="1"/>
  <c r="D80" i="1" l="1"/>
  <c r="F76" i="1"/>
  <c r="F78" i="1" s="1"/>
  <c r="D78" i="1"/>
  <c r="D79" i="1"/>
  <c r="F79" i="1"/>
  <c r="F81" i="1"/>
  <c r="D81" i="1"/>
  <c r="G76" i="1"/>
  <c r="G75" i="1"/>
  <c r="G80" i="1" l="1"/>
  <c r="F80" i="1"/>
  <c r="G78" i="1"/>
  <c r="G79" i="1"/>
  <c r="G81" i="1" s="1"/>
</calcChain>
</file>

<file path=xl/sharedStrings.xml><?xml version="1.0" encoding="utf-8"?>
<sst xmlns="http://schemas.openxmlformats.org/spreadsheetml/2006/main" count="158" uniqueCount="87">
  <si>
    <t>PAYE employee</t>
  </si>
  <si>
    <t>20-21 figures</t>
  </si>
  <si>
    <t>income before tax (gross)</t>
  </si>
  <si>
    <t>Taxable income</t>
  </si>
  <si>
    <t>Income tax at 20%</t>
  </si>
  <si>
    <t>NI</t>
  </si>
  <si>
    <t>Take home pay</t>
  </si>
  <si>
    <t>Income tax at 40%</t>
  </si>
  <si>
    <t>Furlough pay, per week, before tax</t>
  </si>
  <si>
    <t>Income tax</t>
  </si>
  <si>
    <t>NB hit cap of £2,500 per month</t>
  </si>
  <si>
    <t>Income (no tax or NI deducted)</t>
  </si>
  <si>
    <t>Annual expenses</t>
  </si>
  <si>
    <t>Profit</t>
  </si>
  <si>
    <t>Tax and NI deducted</t>
  </si>
  <si>
    <t>Income after expenses and deductions</t>
  </si>
  <si>
    <t>Class 2 NI</t>
  </si>
  <si>
    <t>Class 4 NI</t>
  </si>
  <si>
    <t>Comopany receives</t>
  </si>
  <si>
    <t>Corporation tax @ 19%</t>
  </si>
  <si>
    <t>Class 1 NI</t>
  </si>
  <si>
    <t>Salary paid to director, beofre tax and NI</t>
  </si>
  <si>
    <t>Income tax @ 20%</t>
  </si>
  <si>
    <t>Take home pay from salary</t>
  </si>
  <si>
    <t>Dividend paid to director, before tax</t>
  </si>
  <si>
    <t>Take home pay from dividend</t>
  </si>
  <si>
    <t>Combined take home pay</t>
  </si>
  <si>
    <t>Furlough pay (3 month grant * 4 / 52) per week</t>
  </si>
  <si>
    <t>Self employed with 10k expenses</t>
  </si>
  <si>
    <t>Limited company with 10k expenses</t>
  </si>
  <si>
    <t>Limited company with 20k expenses</t>
  </si>
  <si>
    <t>Self employed with 20k expenses</t>
  </si>
  <si>
    <t>Furlough pay per week after tax/NI</t>
  </si>
  <si>
    <t>https://www.uktaxcalculators.co.uk/tax-calculators/personal-tax-calculators/self-employed-tax-calculator/#self-employed-income</t>
  </si>
  <si>
    <t>https://www.thesalarycalculator.co.uk/salary.php#modal-close</t>
  </si>
  <si>
    <t>Income before tax or NI(gross)</t>
  </si>
  <si>
    <t>PAYE Furlough pay per week after tax/NI</t>
  </si>
  <si>
    <t>Take home pay after expenses and deductions for self employed with £10k expeneses</t>
  </si>
  <si>
    <t>Limited company Furlough pay per week after tax/NI</t>
  </si>
  <si>
    <t>Take home pay after expenses and deductions for self employed with £20k expeneses</t>
  </si>
  <si>
    <t>Individual or company Income before tax or NI(gross)</t>
  </si>
  <si>
    <t>Take home pay for director of limited company with £10k expeneses</t>
  </si>
  <si>
    <t>Take home pay for director of limited company with £20k expeneses</t>
  </si>
  <si>
    <t>Disclaimer about figures</t>
  </si>
  <si>
    <t>Link to full calculations</t>
  </si>
  <si>
    <t>Balance after tax</t>
  </si>
  <si>
    <t>Tazable profit</t>
  </si>
  <si>
    <t>Dividend tax @ 7.5% on £0-£37.5k</t>
  </si>
  <si>
    <t>https://www.contractorcalculator.co.uk/dividend_tax_calculator.aspx</t>
  </si>
  <si>
    <t>Director's personal allowance</t>
  </si>
  <si>
    <t>Dividend tax allowance</t>
  </si>
  <si>
    <t>Dividend tax @ 32.5% on £37.5k-£150k</t>
  </si>
  <si>
    <t>taxable income</t>
  </si>
  <si>
    <t>dividend subject to tax</t>
  </si>
  <si>
    <t>Total dividend tax</t>
  </si>
  <si>
    <t>https://www.itcontracting.com/calculators/dividend-tax-calculator-2020-21/</t>
  </si>
  <si>
    <t>Marginally better</t>
  </si>
  <si>
    <t>Better</t>
  </si>
  <si>
    <t>Dividend tax @ 32.5% on £150k+</t>
  </si>
  <si>
    <t>Dividend tax @ 38.1% on £150k+</t>
  </si>
  <si>
    <t>Icnome tax @ 45%</t>
  </si>
  <si>
    <t>Income tax @ 45%</t>
  </si>
  <si>
    <t>This is why an accountant is advisable!</t>
  </si>
  <si>
    <t>Worse than SA</t>
  </si>
  <si>
    <t>Marginally better than SA</t>
  </si>
  <si>
    <t>Marginally Worse than SA</t>
  </si>
  <si>
    <t>https://covid19.countingup.com/furloughedemployeecalculator</t>
  </si>
  <si>
    <t>£8788 salary</t>
  </si>
  <si>
    <t>Take home pay PAYE</t>
  </si>
  <si>
    <t>Furlough pay (3 month grant * 4 / 52) per week after tax/NI</t>
  </si>
  <si>
    <t>Self employed with £10k expenses Furlough pay (3 month grant * 4 / 52) per week after Tax/NI</t>
  </si>
  <si>
    <t>Self employed with £20k expenses Furlough pay (3 month grant * 4 / 52) per week after Tax/NI</t>
  </si>
  <si>
    <t>Tax and NI paid</t>
  </si>
  <si>
    <t>Total tax paid by company and director</t>
  </si>
  <si>
    <t>Agreed fee</t>
  </si>
  <si>
    <t>Income tax @ 20% because of IR35</t>
  </si>
  <si>
    <t>Class 1 NI £0-£792</t>
  </si>
  <si>
    <t>Class 1 NI £792-£4167 @ 12%</t>
  </si>
  <si>
    <t>Class 1 NI £4167+ @ 2%</t>
  </si>
  <si>
    <t>Total Class 1</t>
  </si>
  <si>
    <t>Fee after tax and NI</t>
  </si>
  <si>
    <t>Expenses</t>
  </si>
  <si>
    <t>Left after expenses</t>
  </si>
  <si>
    <t>Inside IR35 calculation</t>
  </si>
  <si>
    <t>Outside IR35 calculation</t>
  </si>
  <si>
    <t xml:space="preserve">Income tax @ 20% </t>
  </si>
  <si>
    <t>Total deductions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</si>
</sst>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Fill="1"/>
    <xf numFmtId="0" fontId="0" fillId="0" borderId="0" xfId="0" applyFill="1"/>
    <xf numFmtId="164" fontId="0" fillId="0" borderId="0" xfId="0" applyNumberFormat="1" applyFont="1" applyFill="1"/>
    <xf numFmtId="0" fontId="0" fillId="0" borderId="0" xfId="0" applyAlignment="1">
      <alignment vertical="top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D436D-68B8-7C49-B09F-DC87CB783A4A}">
  <dimension ref="A1:V134"/>
  <sheetViews>
    <sheetView tabSelected="1" topLeftCell="M44" zoomScale="253" workbookViewId="0">
      <selection activeCell="N61" sqref="N61"/>
    </sheetView>
  </sheetViews>
  <sheetFormatPr baseColWidth="10" defaultRowHeight="16" x14ac:dyDescent="0.2"/>
  <cols>
    <col min="2" max="3" width="22" style="1" customWidth="1"/>
    <col min="4" max="4" width="20.1640625" style="2" customWidth="1"/>
    <col min="5" max="5" width="11.33203125" style="2" bestFit="1" customWidth="1"/>
    <col min="6" max="7" width="10.83203125" style="2"/>
    <col min="8" max="8" width="11.33203125" style="2" bestFit="1" customWidth="1"/>
    <col min="9" max="10" width="14.6640625" style="2" customWidth="1"/>
    <col min="11" max="11" width="16" style="2" customWidth="1"/>
    <col min="13" max="13" width="72.83203125" style="1" bestFit="1" customWidth="1"/>
    <col min="14" max="19" width="11" bestFit="1" customWidth="1"/>
    <col min="20" max="21" width="11.33203125" bestFit="1" customWidth="1"/>
  </cols>
  <sheetData>
    <row r="1" spans="1:22" x14ac:dyDescent="0.2">
      <c r="A1" t="s">
        <v>1</v>
      </c>
    </row>
    <row r="2" spans="1:22" x14ac:dyDescent="0.2">
      <c r="D2" s="3" t="s">
        <v>0</v>
      </c>
      <c r="M2" s="5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B3" s="1" t="s">
        <v>2</v>
      </c>
      <c r="C3" s="3">
        <v>20000</v>
      </c>
      <c r="D3" s="3">
        <v>30000</v>
      </c>
      <c r="E3" s="3">
        <v>45000</v>
      </c>
      <c r="F3" s="3">
        <v>60000</v>
      </c>
      <c r="G3" s="3">
        <v>75000</v>
      </c>
      <c r="H3" s="3">
        <v>90000</v>
      </c>
      <c r="I3" s="3">
        <v>105000</v>
      </c>
      <c r="J3" s="3">
        <v>210000</v>
      </c>
      <c r="M3" s="1" t="s">
        <v>40</v>
      </c>
      <c r="N3" s="3">
        <v>20000</v>
      </c>
      <c r="O3" s="3">
        <v>30000</v>
      </c>
      <c r="P3" s="3">
        <v>45000</v>
      </c>
      <c r="Q3" s="3">
        <v>60000</v>
      </c>
      <c r="R3" s="3">
        <v>75000</v>
      </c>
      <c r="S3" s="3">
        <v>90000</v>
      </c>
      <c r="T3" s="3">
        <v>105000</v>
      </c>
      <c r="U3" s="3">
        <v>210000</v>
      </c>
      <c r="V3" s="2"/>
    </row>
    <row r="4" spans="1:22" x14ac:dyDescent="0.2">
      <c r="B4" s="1" t="s">
        <v>3</v>
      </c>
      <c r="C4" s="2">
        <v>7500</v>
      </c>
      <c r="D4" s="2">
        <v>17500</v>
      </c>
      <c r="E4" s="2">
        <v>32500</v>
      </c>
      <c r="F4" s="2">
        <v>47500</v>
      </c>
      <c r="G4" s="2">
        <v>62500</v>
      </c>
      <c r="H4" s="2">
        <v>77500</v>
      </c>
      <c r="I4" s="2">
        <v>95000</v>
      </c>
      <c r="J4" s="6">
        <v>210000</v>
      </c>
      <c r="V4" s="6"/>
    </row>
    <row r="5" spans="1:22" x14ac:dyDescent="0.2">
      <c r="B5" s="1" t="s">
        <v>4</v>
      </c>
      <c r="C5" s="2">
        <v>1500</v>
      </c>
      <c r="D5" s="2">
        <v>3500</v>
      </c>
      <c r="E5" s="2">
        <v>6500</v>
      </c>
      <c r="F5" s="2">
        <v>7500</v>
      </c>
      <c r="G5" s="2">
        <v>7500</v>
      </c>
      <c r="H5" s="2">
        <v>7500</v>
      </c>
      <c r="I5" s="2">
        <v>7500</v>
      </c>
      <c r="J5" s="2">
        <v>7500</v>
      </c>
      <c r="M5" s="1" t="s">
        <v>68</v>
      </c>
      <c r="N5" s="6">
        <v>17240</v>
      </c>
      <c r="O5" s="6">
        <v>24040</v>
      </c>
      <c r="P5" s="6">
        <v>34240</v>
      </c>
      <c r="Q5" s="6">
        <v>43440</v>
      </c>
      <c r="R5" s="6">
        <v>52140</v>
      </c>
      <c r="S5" s="6">
        <v>60735.839999999997</v>
      </c>
      <c r="T5" s="6">
        <v>68540</v>
      </c>
      <c r="U5" s="6">
        <v>122440</v>
      </c>
      <c r="V5" s="6"/>
    </row>
    <row r="6" spans="1:22" x14ac:dyDescent="0.2">
      <c r="B6" s="1" t="s">
        <v>7</v>
      </c>
      <c r="C6" s="2">
        <v>0</v>
      </c>
      <c r="D6" s="2">
        <v>0</v>
      </c>
      <c r="E6" s="2">
        <v>0</v>
      </c>
      <c r="F6" s="2">
        <v>4000</v>
      </c>
      <c r="G6" s="2">
        <v>10000</v>
      </c>
      <c r="H6" s="2">
        <v>16000</v>
      </c>
      <c r="I6" s="2">
        <v>23000</v>
      </c>
      <c r="J6" s="2">
        <v>45000</v>
      </c>
      <c r="M6" s="1" t="s">
        <v>72</v>
      </c>
      <c r="N6" s="2">
        <v>2760</v>
      </c>
      <c r="O6" s="2">
        <v>5960</v>
      </c>
      <c r="P6" s="2">
        <v>10760</v>
      </c>
      <c r="Q6" s="2">
        <v>16560</v>
      </c>
      <c r="R6" s="2">
        <v>22860</v>
      </c>
      <c r="S6" s="2">
        <v>29160</v>
      </c>
      <c r="T6" s="2">
        <v>36460</v>
      </c>
      <c r="U6" s="2">
        <v>87560</v>
      </c>
      <c r="V6" s="6"/>
    </row>
    <row r="7" spans="1:22" x14ac:dyDescent="0.2">
      <c r="B7" s="1" t="s">
        <v>61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27000</v>
      </c>
      <c r="N7" s="2"/>
      <c r="O7" s="2"/>
      <c r="P7" s="2"/>
      <c r="Q7" s="2"/>
      <c r="R7" s="2"/>
      <c r="S7" s="2"/>
      <c r="T7" s="2"/>
      <c r="U7" s="2"/>
      <c r="V7" s="6"/>
    </row>
    <row r="8" spans="1:22" x14ac:dyDescent="0.2">
      <c r="B8" s="1" t="s">
        <v>20</v>
      </c>
      <c r="C8" s="2">
        <v>1260</v>
      </c>
      <c r="D8" s="2">
        <v>2460</v>
      </c>
      <c r="E8" s="2">
        <v>4260</v>
      </c>
      <c r="F8" s="2">
        <v>5060</v>
      </c>
      <c r="G8" s="2">
        <v>5360</v>
      </c>
      <c r="H8" s="2">
        <v>5660</v>
      </c>
      <c r="I8" s="2">
        <v>5960</v>
      </c>
      <c r="J8" s="2">
        <v>8060</v>
      </c>
      <c r="M8" s="1" t="s">
        <v>37</v>
      </c>
      <c r="N8" s="6">
        <v>9796</v>
      </c>
      <c r="O8" s="6">
        <v>17396</v>
      </c>
      <c r="P8" s="6">
        <v>28046</v>
      </c>
      <c r="Q8" s="6">
        <v>38696</v>
      </c>
      <c r="R8" s="6">
        <v>47396</v>
      </c>
      <c r="S8" s="6">
        <v>56096</v>
      </c>
      <c r="T8" s="6">
        <v>64796</v>
      </c>
      <c r="U8" s="6">
        <v>118196</v>
      </c>
      <c r="V8" s="6"/>
    </row>
    <row r="9" spans="1:22" x14ac:dyDescent="0.2">
      <c r="B9" s="1" t="s">
        <v>72</v>
      </c>
      <c r="C9" s="3">
        <f>SUM(C5:C8)</f>
        <v>2760</v>
      </c>
      <c r="D9" s="3">
        <f t="shared" ref="D9:J9" si="0">SUM(D5:D8)</f>
        <v>5960</v>
      </c>
      <c r="E9" s="3">
        <f t="shared" si="0"/>
        <v>10760</v>
      </c>
      <c r="F9" s="3">
        <f t="shared" si="0"/>
        <v>16560</v>
      </c>
      <c r="G9" s="3">
        <f t="shared" si="0"/>
        <v>22860</v>
      </c>
      <c r="H9" s="3">
        <f t="shared" si="0"/>
        <v>29160</v>
      </c>
      <c r="I9" s="3">
        <f t="shared" si="0"/>
        <v>36460</v>
      </c>
      <c r="J9" s="3">
        <f t="shared" si="0"/>
        <v>87560</v>
      </c>
      <c r="M9" s="1" t="s">
        <v>72</v>
      </c>
      <c r="N9" s="2">
        <v>204</v>
      </c>
      <c r="O9" s="2">
        <v>2604</v>
      </c>
      <c r="P9" s="2">
        <v>6954</v>
      </c>
      <c r="Q9" s="2">
        <v>11304</v>
      </c>
      <c r="R9" s="2">
        <v>17604</v>
      </c>
      <c r="S9" s="2">
        <v>23904</v>
      </c>
      <c r="T9" s="2">
        <v>30204</v>
      </c>
      <c r="U9" s="2">
        <v>81804</v>
      </c>
      <c r="V9" s="6"/>
    </row>
    <row r="10" spans="1:22" x14ac:dyDescent="0.2">
      <c r="B10" s="1" t="s">
        <v>6</v>
      </c>
      <c r="C10" s="3">
        <v>17240</v>
      </c>
      <c r="D10" s="3">
        <v>24040</v>
      </c>
      <c r="E10" s="3">
        <v>34240</v>
      </c>
      <c r="F10" s="3">
        <v>43440</v>
      </c>
      <c r="G10" s="3">
        <v>52140</v>
      </c>
      <c r="H10" s="3">
        <v>60735.839999999997</v>
      </c>
      <c r="I10" s="3">
        <v>68540</v>
      </c>
      <c r="J10" s="3">
        <v>122440</v>
      </c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">
      <c r="C11" s="2"/>
      <c r="M11" s="1" t="s">
        <v>39</v>
      </c>
      <c r="N11" s="6"/>
      <c r="O11" s="6">
        <v>9796</v>
      </c>
      <c r="P11" s="11">
        <v>20946</v>
      </c>
      <c r="Q11" s="6">
        <v>31596</v>
      </c>
      <c r="R11" s="6">
        <v>41596</v>
      </c>
      <c r="S11" s="6">
        <v>50296</v>
      </c>
      <c r="T11" s="6">
        <v>58996</v>
      </c>
      <c r="U11" s="6">
        <v>112896</v>
      </c>
      <c r="V11" s="2"/>
    </row>
    <row r="12" spans="1:22" x14ac:dyDescent="0.2">
      <c r="B12" s="1" t="s">
        <v>8</v>
      </c>
      <c r="C12" s="2">
        <v>307.69</v>
      </c>
      <c r="D12" s="2">
        <v>461.54</v>
      </c>
      <c r="E12" s="2">
        <v>576.91999999999996</v>
      </c>
      <c r="F12" s="2">
        <v>576.91999999999996</v>
      </c>
      <c r="G12" s="2">
        <v>576.91999999999996</v>
      </c>
      <c r="H12" s="2">
        <v>576.91999999999996</v>
      </c>
      <c r="I12" s="2">
        <v>576.91999999999996</v>
      </c>
      <c r="J12" s="2">
        <v>576.91999999999996</v>
      </c>
      <c r="K12" s="2">
        <f>J12*52/12</f>
        <v>2499.9866666666662</v>
      </c>
      <c r="M12" s="1" t="s">
        <v>72</v>
      </c>
      <c r="N12" s="2"/>
      <c r="O12" s="2">
        <v>204</v>
      </c>
      <c r="P12" s="2">
        <v>4054</v>
      </c>
      <c r="Q12" s="2">
        <v>8404</v>
      </c>
      <c r="R12" s="2">
        <v>13404</v>
      </c>
      <c r="S12" s="2">
        <v>19704</v>
      </c>
      <c r="T12" s="2">
        <v>26004</v>
      </c>
      <c r="U12" s="2">
        <v>77104</v>
      </c>
      <c r="V12" s="2"/>
    </row>
    <row r="13" spans="1:22" x14ac:dyDescent="0.2">
      <c r="B13" s="1" t="s">
        <v>3</v>
      </c>
      <c r="C13" s="2">
        <v>240.38</v>
      </c>
      <c r="D13" s="2">
        <v>221.15</v>
      </c>
      <c r="E13" s="2">
        <v>336.54</v>
      </c>
      <c r="F13" s="2">
        <v>336.54</v>
      </c>
      <c r="G13" s="2">
        <v>336.54</v>
      </c>
      <c r="H13" s="2">
        <v>336.54</v>
      </c>
      <c r="I13" s="2">
        <v>336.54</v>
      </c>
      <c r="J13" s="2">
        <v>336.54</v>
      </c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">
      <c r="B14" s="1" t="s">
        <v>9</v>
      </c>
      <c r="C14" s="2">
        <v>13.46</v>
      </c>
      <c r="D14" s="2">
        <v>44.23</v>
      </c>
      <c r="E14" s="2">
        <v>67.31</v>
      </c>
      <c r="F14" s="2">
        <v>67.31</v>
      </c>
      <c r="G14" s="2">
        <v>67.31</v>
      </c>
      <c r="H14" s="2">
        <v>67.31</v>
      </c>
      <c r="I14" s="2">
        <v>67.31</v>
      </c>
      <c r="J14" s="2">
        <v>67.31</v>
      </c>
      <c r="M14" s="1" t="s">
        <v>41</v>
      </c>
      <c r="N14" s="6">
        <v>9769.7199999999993</v>
      </c>
      <c r="O14" s="6">
        <v>17616.991000000002</v>
      </c>
      <c r="P14" s="6">
        <v>28855.741000000002</v>
      </c>
      <c r="Q14" s="6">
        <v>40094.491000000002</v>
      </c>
      <c r="R14" s="6">
        <v>50253.311000000002</v>
      </c>
      <c r="S14" s="6">
        <v>58454.561000000002</v>
      </c>
      <c r="T14" s="6">
        <v>66655.811000000002</v>
      </c>
      <c r="U14" s="6">
        <v>118203.5</v>
      </c>
      <c r="V14" s="2"/>
    </row>
    <row r="15" spans="1:22" x14ac:dyDescent="0.2">
      <c r="B15" s="1" t="s">
        <v>5</v>
      </c>
      <c r="C15" s="2">
        <v>15</v>
      </c>
      <c r="D15" s="2">
        <v>33.46</v>
      </c>
      <c r="E15" s="2">
        <v>47.31</v>
      </c>
      <c r="F15" s="2">
        <v>47.31</v>
      </c>
      <c r="G15" s="2">
        <v>47.31</v>
      </c>
      <c r="H15" s="2">
        <v>47.31</v>
      </c>
      <c r="I15" s="2">
        <v>47.31</v>
      </c>
      <c r="J15" s="2">
        <v>47.31</v>
      </c>
      <c r="M15" s="1" t="s">
        <v>73</v>
      </c>
      <c r="N15" s="2">
        <v>230.28</v>
      </c>
      <c r="O15" s="2">
        <v>2383.0090000000005</v>
      </c>
      <c r="P15" s="2">
        <v>6144.259</v>
      </c>
      <c r="Q15" s="2">
        <v>9905.509</v>
      </c>
      <c r="R15" s="2">
        <v>14746.689</v>
      </c>
      <c r="S15" s="2">
        <v>21545.439000000002</v>
      </c>
      <c r="T15" s="2">
        <v>28344.188999999998</v>
      </c>
      <c r="U15" s="2">
        <v>81796.5</v>
      </c>
      <c r="V15" s="2"/>
    </row>
    <row r="16" spans="1:22" x14ac:dyDescent="0.2">
      <c r="B16" s="1" t="s">
        <v>32</v>
      </c>
      <c r="C16" s="3">
        <v>279.23</v>
      </c>
      <c r="D16" s="3">
        <v>383.85</v>
      </c>
      <c r="E16" s="3">
        <v>462.31</v>
      </c>
      <c r="F16" s="3">
        <v>462.31</v>
      </c>
      <c r="G16" s="3">
        <v>462.31</v>
      </c>
      <c r="H16" s="3">
        <v>462.31</v>
      </c>
      <c r="I16" s="3">
        <v>462.31</v>
      </c>
      <c r="J16" s="3">
        <v>462.31</v>
      </c>
      <c r="N16" s="2"/>
      <c r="O16" s="2"/>
      <c r="P16" s="2"/>
      <c r="Q16" s="2"/>
      <c r="R16" s="2"/>
      <c r="S16" s="2"/>
      <c r="T16" s="2"/>
      <c r="U16" s="2"/>
      <c r="V16" s="2"/>
    </row>
    <row r="17" spans="2:22" x14ac:dyDescent="0.2">
      <c r="C17" s="2"/>
      <c r="E17" s="2" t="s">
        <v>10</v>
      </c>
      <c r="F17" s="2" t="s">
        <v>10</v>
      </c>
      <c r="G17" s="2" t="s">
        <v>10</v>
      </c>
      <c r="M17" s="1" t="s">
        <v>42</v>
      </c>
      <c r="N17" s="6"/>
      <c r="O17" s="6">
        <v>9769.7199999999993</v>
      </c>
      <c r="P17" s="6">
        <v>21363.241000000002</v>
      </c>
      <c r="Q17" s="6">
        <v>32601.991000000002</v>
      </c>
      <c r="R17" s="6">
        <v>43840.741000000002</v>
      </c>
      <c r="S17" s="6">
        <v>52987.061000000002</v>
      </c>
      <c r="T17" s="6">
        <v>61188.311000000002</v>
      </c>
      <c r="U17" s="6">
        <v>113189.6</v>
      </c>
      <c r="V17" s="2"/>
    </row>
    <row r="18" spans="2:22" x14ac:dyDescent="0.2">
      <c r="B18" s="8" t="s">
        <v>34</v>
      </c>
      <c r="C18" s="8"/>
      <c r="L18" s="2">
        <f>F5+F6+F8</f>
        <v>16560</v>
      </c>
      <c r="M18" s="1" t="s">
        <v>73</v>
      </c>
      <c r="N18" s="6">
        <v>0</v>
      </c>
      <c r="O18" s="6">
        <v>230.28</v>
      </c>
      <c r="P18" s="6">
        <v>3636.759</v>
      </c>
      <c r="Q18" s="6">
        <v>7398.009</v>
      </c>
      <c r="R18" s="6">
        <v>11159.259</v>
      </c>
      <c r="S18" s="6">
        <v>17012.939000000002</v>
      </c>
      <c r="T18" s="6">
        <v>23811.688999999998</v>
      </c>
      <c r="U18" s="6">
        <v>76810.399999999994</v>
      </c>
      <c r="V18" s="2"/>
    </row>
    <row r="19" spans="2:22" x14ac:dyDescent="0.2">
      <c r="B19" s="7" t="s">
        <v>66</v>
      </c>
    </row>
    <row r="20" spans="2:22" x14ac:dyDescent="0.2">
      <c r="D20" s="3" t="s">
        <v>28</v>
      </c>
    </row>
    <row r="21" spans="2:22" x14ac:dyDescent="0.2">
      <c r="B21" s="1" t="s">
        <v>11</v>
      </c>
      <c r="C21" s="3">
        <v>20000</v>
      </c>
      <c r="D21" s="3">
        <v>30000</v>
      </c>
      <c r="E21" s="3">
        <v>45000</v>
      </c>
      <c r="F21" s="3">
        <v>60000</v>
      </c>
      <c r="G21" s="3">
        <v>75000</v>
      </c>
      <c r="H21" s="3">
        <v>90000</v>
      </c>
      <c r="I21" s="3">
        <v>105000</v>
      </c>
      <c r="J21" s="3">
        <v>210000</v>
      </c>
      <c r="L21" s="3"/>
    </row>
    <row r="22" spans="2:22" x14ac:dyDescent="0.2">
      <c r="B22" s="1" t="s">
        <v>12</v>
      </c>
      <c r="C22" s="6">
        <v>10000</v>
      </c>
      <c r="D22" s="6">
        <v>10000</v>
      </c>
      <c r="E22" s="6">
        <v>10000</v>
      </c>
      <c r="F22" s="6">
        <v>10000</v>
      </c>
      <c r="G22" s="6">
        <v>10000</v>
      </c>
      <c r="H22" s="6">
        <v>10000</v>
      </c>
      <c r="I22" s="6">
        <v>10000</v>
      </c>
      <c r="J22" s="6">
        <v>10000</v>
      </c>
      <c r="M22" s="1" t="s">
        <v>35</v>
      </c>
      <c r="N22" s="3">
        <v>20000</v>
      </c>
      <c r="O22" s="3">
        <v>30000</v>
      </c>
      <c r="P22" s="3">
        <v>45000</v>
      </c>
      <c r="Q22" s="3">
        <v>60000</v>
      </c>
      <c r="R22" s="3">
        <v>75000</v>
      </c>
      <c r="S22" s="3">
        <v>90000</v>
      </c>
      <c r="T22" s="3">
        <v>105000</v>
      </c>
      <c r="U22" s="3">
        <v>210000</v>
      </c>
    </row>
    <row r="23" spans="2:22" x14ac:dyDescent="0.2">
      <c r="B23" s="1" t="s">
        <v>13</v>
      </c>
      <c r="C23" s="6">
        <f>C21-C22</f>
        <v>10000</v>
      </c>
      <c r="D23" s="6">
        <f>D21-D22</f>
        <v>20000</v>
      </c>
      <c r="E23" s="6">
        <f t="shared" ref="E23:J23" si="1">E21-E22</f>
        <v>35000</v>
      </c>
      <c r="F23" s="6">
        <f t="shared" si="1"/>
        <v>50000</v>
      </c>
      <c r="G23" s="6">
        <f t="shared" si="1"/>
        <v>65000</v>
      </c>
      <c r="H23" s="6">
        <f t="shared" si="1"/>
        <v>80000</v>
      </c>
      <c r="I23" s="6">
        <f t="shared" si="1"/>
        <v>95000</v>
      </c>
      <c r="J23" s="6">
        <f t="shared" si="1"/>
        <v>200000</v>
      </c>
      <c r="M23" s="1" t="s">
        <v>36</v>
      </c>
      <c r="N23" s="2">
        <v>279.23</v>
      </c>
      <c r="O23" s="2">
        <v>383.85</v>
      </c>
      <c r="P23" s="2">
        <v>462.31</v>
      </c>
      <c r="Q23" s="2">
        <v>462.31</v>
      </c>
      <c r="R23" s="2">
        <v>462.31</v>
      </c>
      <c r="S23" s="2">
        <v>462.31</v>
      </c>
      <c r="T23" s="2">
        <v>462.31</v>
      </c>
      <c r="U23" s="2">
        <v>462.31</v>
      </c>
    </row>
    <row r="24" spans="2:22" x14ac:dyDescent="0.2">
      <c r="B24" s="1" t="s">
        <v>3</v>
      </c>
      <c r="C24" s="6">
        <v>0</v>
      </c>
      <c r="D24" s="6">
        <f>D23-12500</f>
        <v>7500</v>
      </c>
      <c r="E24" s="6">
        <f t="shared" ref="E24:I24" si="2">E23-12500</f>
        <v>22500</v>
      </c>
      <c r="F24" s="6">
        <f t="shared" si="2"/>
        <v>37500</v>
      </c>
      <c r="G24" s="6">
        <f t="shared" si="2"/>
        <v>52500</v>
      </c>
      <c r="H24" s="6">
        <f t="shared" si="2"/>
        <v>67500</v>
      </c>
      <c r="I24" s="6">
        <f t="shared" si="2"/>
        <v>82500</v>
      </c>
      <c r="J24" s="6">
        <f>J23</f>
        <v>200000</v>
      </c>
      <c r="M24" s="1" t="s">
        <v>70</v>
      </c>
      <c r="N24" s="2">
        <v>140.00069999999999</v>
      </c>
      <c r="O24" s="2">
        <v>218.46099230769232</v>
      </c>
      <c r="P24" s="2">
        <v>382.30714615384613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</row>
    <row r="25" spans="2:22" x14ac:dyDescent="0.2">
      <c r="B25" s="1" t="s">
        <v>4</v>
      </c>
      <c r="C25" s="6">
        <v>0</v>
      </c>
      <c r="D25" s="6">
        <f>D24*0.2</f>
        <v>1500</v>
      </c>
      <c r="E25" s="6">
        <f t="shared" ref="E25:F25" si="3">E24*0.2</f>
        <v>4500</v>
      </c>
      <c r="F25" s="6">
        <f t="shared" si="3"/>
        <v>7500</v>
      </c>
      <c r="G25" s="6">
        <v>7500</v>
      </c>
      <c r="H25" s="6">
        <v>7500</v>
      </c>
      <c r="I25" s="6">
        <v>7500</v>
      </c>
      <c r="J25" s="6">
        <v>7500</v>
      </c>
      <c r="M25" s="1" t="s">
        <v>71</v>
      </c>
      <c r="N25" s="2"/>
      <c r="O25" s="2">
        <v>140.00069999999999</v>
      </c>
      <c r="P25" s="2">
        <v>273.07746923076922</v>
      </c>
      <c r="Q25" s="2">
        <v>409.61593076923077</v>
      </c>
      <c r="R25" s="2">
        <v>0</v>
      </c>
      <c r="S25" s="2">
        <v>0</v>
      </c>
      <c r="T25" s="2">
        <v>0</v>
      </c>
      <c r="U25" s="2">
        <v>0</v>
      </c>
    </row>
    <row r="26" spans="2:22" x14ac:dyDescent="0.2">
      <c r="B26" s="1" t="s">
        <v>7</v>
      </c>
      <c r="C26" s="6">
        <v>0</v>
      </c>
      <c r="D26" s="6">
        <v>0</v>
      </c>
      <c r="E26" s="6">
        <v>0</v>
      </c>
      <c r="F26" s="6">
        <v>0</v>
      </c>
      <c r="G26" s="6">
        <v>6000</v>
      </c>
      <c r="H26" s="6">
        <v>12000</v>
      </c>
      <c r="I26" s="6">
        <v>18000</v>
      </c>
      <c r="J26" s="6">
        <v>45000</v>
      </c>
      <c r="M26" s="1" t="s">
        <v>38</v>
      </c>
      <c r="N26" s="6">
        <v>135.19999999999999</v>
      </c>
      <c r="O26" s="6">
        <v>135.19999999999999</v>
      </c>
      <c r="P26" s="6">
        <v>135.19999999999999</v>
      </c>
      <c r="Q26" s="6">
        <v>135.19999999999999</v>
      </c>
      <c r="R26" s="6">
        <v>135.19999999999999</v>
      </c>
      <c r="S26" s="6">
        <v>135.19999999999999</v>
      </c>
      <c r="T26" s="6">
        <v>135.19999999999999</v>
      </c>
      <c r="U26" s="6">
        <v>135.19999999999999</v>
      </c>
    </row>
    <row r="27" spans="2:22" x14ac:dyDescent="0.2">
      <c r="B27" s="1" t="s">
        <v>60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22500</v>
      </c>
      <c r="N27" s="3"/>
      <c r="O27" s="3"/>
      <c r="P27" s="3"/>
      <c r="Q27" s="3"/>
      <c r="R27" s="3"/>
    </row>
    <row r="28" spans="2:22" x14ac:dyDescent="0.2">
      <c r="B28" s="1" t="s">
        <v>16</v>
      </c>
      <c r="C28" s="6">
        <v>159</v>
      </c>
      <c r="D28" s="6">
        <v>159</v>
      </c>
      <c r="E28" s="6">
        <v>159</v>
      </c>
      <c r="F28" s="6">
        <v>159</v>
      </c>
      <c r="G28" s="6">
        <v>159</v>
      </c>
      <c r="H28" s="6">
        <v>159</v>
      </c>
      <c r="I28" s="6">
        <v>159</v>
      </c>
      <c r="J28" s="6">
        <v>159</v>
      </c>
    </row>
    <row r="29" spans="2:22" x14ac:dyDescent="0.2">
      <c r="B29" s="1" t="s">
        <v>17</v>
      </c>
      <c r="C29" s="6">
        <v>45</v>
      </c>
      <c r="D29" s="6">
        <v>945</v>
      </c>
      <c r="E29" s="6">
        <v>2295</v>
      </c>
      <c r="F29" s="6">
        <v>3645</v>
      </c>
      <c r="G29" s="6">
        <v>3945</v>
      </c>
      <c r="H29" s="6">
        <v>4245</v>
      </c>
      <c r="I29" s="6">
        <v>4545</v>
      </c>
      <c r="J29" s="6">
        <v>6645</v>
      </c>
      <c r="M29" s="1" t="s">
        <v>43</v>
      </c>
      <c r="N29" s="2"/>
      <c r="O29" s="2"/>
      <c r="P29" s="2"/>
      <c r="Q29" s="2"/>
      <c r="R29" s="2"/>
    </row>
    <row r="30" spans="2:22" x14ac:dyDescent="0.2">
      <c r="B30" s="1" t="s">
        <v>14</v>
      </c>
      <c r="C30" s="6">
        <f>SUM(C25:C29)</f>
        <v>204</v>
      </c>
      <c r="D30" s="6">
        <f>SUM(D25:D29)</f>
        <v>2604</v>
      </c>
      <c r="E30" s="6">
        <f t="shared" ref="E30:I30" si="4">SUM(E25:E29)</f>
        <v>6954</v>
      </c>
      <c r="F30" s="6">
        <f t="shared" si="4"/>
        <v>11304</v>
      </c>
      <c r="G30" s="6">
        <f t="shared" si="4"/>
        <v>17604</v>
      </c>
      <c r="H30" s="6">
        <f t="shared" si="4"/>
        <v>23904</v>
      </c>
      <c r="I30" s="6">
        <f t="shared" si="4"/>
        <v>30204</v>
      </c>
      <c r="J30" s="6">
        <f>SUM(J25:J29)</f>
        <v>81804</v>
      </c>
      <c r="M30" s="1" t="s">
        <v>44</v>
      </c>
      <c r="N30" s="2"/>
      <c r="O30" s="2"/>
      <c r="P30" s="2"/>
      <c r="Q30" s="2"/>
      <c r="R30" s="2"/>
    </row>
    <row r="31" spans="2:22" x14ac:dyDescent="0.2">
      <c r="B31" s="1" t="s">
        <v>15</v>
      </c>
      <c r="C31" s="3">
        <f t="shared" ref="C31:J31" si="5">C23-C30</f>
        <v>9796</v>
      </c>
      <c r="D31" s="3">
        <f t="shared" si="5"/>
        <v>17396</v>
      </c>
      <c r="E31" s="3">
        <f t="shared" si="5"/>
        <v>28046</v>
      </c>
      <c r="F31" s="3">
        <f t="shared" si="5"/>
        <v>38696</v>
      </c>
      <c r="G31" s="3">
        <f t="shared" si="5"/>
        <v>47396</v>
      </c>
      <c r="H31" s="3">
        <f t="shared" si="5"/>
        <v>56096</v>
      </c>
      <c r="I31" s="3">
        <f t="shared" si="5"/>
        <v>64796</v>
      </c>
      <c r="J31" s="3">
        <f t="shared" si="5"/>
        <v>118196</v>
      </c>
      <c r="N31" s="3"/>
      <c r="O31" s="3"/>
      <c r="P31" s="3"/>
      <c r="Q31" s="3"/>
      <c r="R31" s="3"/>
    </row>
    <row r="32" spans="2:22" x14ac:dyDescent="0.2">
      <c r="C32" s="3"/>
      <c r="D32" s="3"/>
      <c r="E32" s="3"/>
      <c r="F32" s="3"/>
      <c r="G32" s="3"/>
      <c r="H32" s="3"/>
      <c r="I32" s="3"/>
      <c r="J32" s="3"/>
      <c r="N32" s="3"/>
      <c r="O32" s="3"/>
      <c r="P32" s="3"/>
      <c r="Q32" s="3"/>
      <c r="R32" s="3"/>
    </row>
    <row r="33" spans="2:18" x14ac:dyDescent="0.2">
      <c r="B33" s="1" t="s">
        <v>27</v>
      </c>
      <c r="C33" s="2">
        <f>2000.01*4/52</f>
        <v>153.84692307692308</v>
      </c>
      <c r="D33" s="2">
        <f>3999.99*4/52</f>
        <v>307.69153846153847</v>
      </c>
      <c r="E33" s="2">
        <f>6999.99*4/52</f>
        <v>538.46076923076919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N33" s="6"/>
      <c r="O33" s="6"/>
      <c r="P33" s="6"/>
      <c r="Q33" s="6"/>
      <c r="R33" s="6"/>
    </row>
    <row r="34" spans="2:18" x14ac:dyDescent="0.2">
      <c r="B34" s="1" t="s">
        <v>4</v>
      </c>
      <c r="C34" s="1">
        <v>0</v>
      </c>
      <c r="D34" s="2">
        <f>D33*0.2</f>
        <v>61.538307692307697</v>
      </c>
      <c r="E34" s="2">
        <f t="shared" ref="E34:J34" si="6">E33*0.2</f>
        <v>107.69215384615384</v>
      </c>
      <c r="F34" s="2">
        <f t="shared" si="6"/>
        <v>0</v>
      </c>
      <c r="G34" s="2">
        <f t="shared" si="6"/>
        <v>0</v>
      </c>
      <c r="H34" s="2">
        <f t="shared" si="6"/>
        <v>0</v>
      </c>
      <c r="I34" s="2">
        <f t="shared" si="6"/>
        <v>0</v>
      </c>
      <c r="J34" s="2">
        <f t="shared" si="6"/>
        <v>0</v>
      </c>
      <c r="N34" s="2"/>
      <c r="O34" s="2"/>
      <c r="P34" s="2"/>
      <c r="Q34" s="2"/>
      <c r="R34" s="2"/>
    </row>
    <row r="35" spans="2:18" x14ac:dyDescent="0.2">
      <c r="B35" s="1" t="s">
        <v>17</v>
      </c>
      <c r="C35" s="13">
        <f>C33*0.09</f>
        <v>13.846223076923076</v>
      </c>
      <c r="D35" s="13">
        <f>D33*0.09</f>
        <v>27.692238461538462</v>
      </c>
      <c r="E35" s="13">
        <f t="shared" ref="E35:J35" si="7">E33*0.09</f>
        <v>48.461469230769225</v>
      </c>
      <c r="F35" s="13">
        <f t="shared" si="7"/>
        <v>0</v>
      </c>
      <c r="G35" s="13">
        <f t="shared" si="7"/>
        <v>0</v>
      </c>
      <c r="H35" s="13">
        <f t="shared" si="7"/>
        <v>0</v>
      </c>
      <c r="I35" s="13">
        <f t="shared" si="7"/>
        <v>0</v>
      </c>
      <c r="J35" s="13">
        <f t="shared" si="7"/>
        <v>0</v>
      </c>
      <c r="K35" s="13"/>
      <c r="N35" s="2"/>
      <c r="O35" s="2"/>
      <c r="P35" s="2"/>
      <c r="Q35" s="2"/>
      <c r="R35" s="2"/>
    </row>
    <row r="36" spans="2:18" x14ac:dyDescent="0.2">
      <c r="B36" s="1" t="s">
        <v>69</v>
      </c>
      <c r="C36" s="13">
        <f>C33-C34-C35</f>
        <v>140.00069999999999</v>
      </c>
      <c r="D36" s="13">
        <f>D33-D34-D35</f>
        <v>218.46099230769232</v>
      </c>
      <c r="E36" s="13">
        <f t="shared" ref="E36:J36" si="8">E33-E34-E35</f>
        <v>382.30714615384613</v>
      </c>
      <c r="F36" s="13">
        <f t="shared" si="8"/>
        <v>0</v>
      </c>
      <c r="G36" s="13">
        <f t="shared" si="8"/>
        <v>0</v>
      </c>
      <c r="H36" s="13">
        <f t="shared" si="8"/>
        <v>0</v>
      </c>
      <c r="I36" s="13">
        <f t="shared" si="8"/>
        <v>0</v>
      </c>
      <c r="J36" s="13">
        <f t="shared" si="8"/>
        <v>0</v>
      </c>
      <c r="K36" s="13"/>
      <c r="N36" s="2"/>
      <c r="O36" s="2"/>
      <c r="P36" s="2"/>
      <c r="Q36" s="2"/>
      <c r="R36" s="2"/>
    </row>
    <row r="37" spans="2:18" x14ac:dyDescent="0.2">
      <c r="N37" s="2"/>
      <c r="O37" s="2"/>
      <c r="P37" s="2"/>
      <c r="Q37" s="2"/>
      <c r="R37" s="2"/>
    </row>
    <row r="38" spans="2:18" x14ac:dyDescent="0.2">
      <c r="D38" s="3" t="s">
        <v>31</v>
      </c>
      <c r="N38" s="2"/>
      <c r="O38" s="2"/>
      <c r="P38" s="2"/>
      <c r="Q38" s="2"/>
      <c r="R38" s="2"/>
    </row>
    <row r="39" spans="2:18" x14ac:dyDescent="0.2">
      <c r="B39" s="1" t="s">
        <v>11</v>
      </c>
      <c r="C39" s="3"/>
      <c r="D39" s="3">
        <v>30000</v>
      </c>
      <c r="E39" s="3">
        <v>45000</v>
      </c>
      <c r="F39" s="3">
        <v>60000</v>
      </c>
      <c r="G39" s="3">
        <v>75000</v>
      </c>
      <c r="H39" s="3">
        <v>90000</v>
      </c>
      <c r="I39" s="3">
        <v>105000</v>
      </c>
      <c r="J39" s="3">
        <v>210000</v>
      </c>
      <c r="L39" s="3"/>
      <c r="N39" s="6"/>
      <c r="O39" s="6"/>
      <c r="P39" s="6"/>
      <c r="Q39" s="6"/>
      <c r="R39" s="6"/>
    </row>
    <row r="40" spans="2:18" x14ac:dyDescent="0.2">
      <c r="B40" s="1" t="s">
        <v>12</v>
      </c>
      <c r="D40" s="6">
        <v>20000</v>
      </c>
      <c r="E40" s="6">
        <v>20000</v>
      </c>
      <c r="F40" s="6">
        <v>20000</v>
      </c>
      <c r="G40" s="6">
        <v>20000</v>
      </c>
      <c r="H40" s="6">
        <v>20000</v>
      </c>
      <c r="I40" s="6">
        <v>20000</v>
      </c>
      <c r="J40" s="6">
        <v>20000</v>
      </c>
      <c r="L40" s="2"/>
    </row>
    <row r="41" spans="2:18" x14ac:dyDescent="0.2">
      <c r="B41" s="1" t="s">
        <v>13</v>
      </c>
      <c r="D41" s="6">
        <f>D39-D40</f>
        <v>10000</v>
      </c>
      <c r="E41" s="6">
        <f t="shared" ref="E41" si="9">E39-E40</f>
        <v>25000</v>
      </c>
      <c r="F41" s="6">
        <f t="shared" ref="F41" si="10">F39-F40</f>
        <v>40000</v>
      </c>
      <c r="G41" s="6">
        <f t="shared" ref="G41" si="11">G39-G40</f>
        <v>55000</v>
      </c>
      <c r="H41" s="6">
        <f t="shared" ref="H41:J41" si="12">H39-H40</f>
        <v>70000</v>
      </c>
      <c r="I41" s="6">
        <f t="shared" si="12"/>
        <v>85000</v>
      </c>
      <c r="J41" s="6">
        <f t="shared" si="12"/>
        <v>190000</v>
      </c>
    </row>
    <row r="42" spans="2:18" x14ac:dyDescent="0.2">
      <c r="B42" s="1" t="s">
        <v>3</v>
      </c>
      <c r="D42" s="6">
        <v>0</v>
      </c>
      <c r="E42" s="6">
        <f t="shared" ref="E42" si="13">E41-12500</f>
        <v>12500</v>
      </c>
      <c r="F42" s="6">
        <f t="shared" ref="F42" si="14">F41-12500</f>
        <v>27500</v>
      </c>
      <c r="G42" s="6">
        <f t="shared" ref="G42" si="15">G41-12500</f>
        <v>42500</v>
      </c>
      <c r="H42" s="6">
        <f t="shared" ref="H42:I42" si="16">H41-12500</f>
        <v>57500</v>
      </c>
      <c r="I42" s="6">
        <f t="shared" si="16"/>
        <v>72500</v>
      </c>
      <c r="J42" s="6">
        <f>J41</f>
        <v>190000</v>
      </c>
    </row>
    <row r="43" spans="2:18" x14ac:dyDescent="0.2">
      <c r="B43" s="1" t="s">
        <v>4</v>
      </c>
      <c r="D43" s="6">
        <v>0</v>
      </c>
      <c r="E43" s="6">
        <f t="shared" ref="E43" si="17">E42*0.2</f>
        <v>2500</v>
      </c>
      <c r="F43" s="6">
        <v>5500</v>
      </c>
      <c r="G43" s="6">
        <v>7500</v>
      </c>
      <c r="H43" s="6">
        <v>7500</v>
      </c>
      <c r="I43" s="6">
        <v>7500</v>
      </c>
      <c r="J43" s="6">
        <v>7500</v>
      </c>
      <c r="M43" s="1" t="s">
        <v>83</v>
      </c>
    </row>
    <row r="44" spans="2:18" x14ac:dyDescent="0.2">
      <c r="B44" s="1" t="s">
        <v>7</v>
      </c>
      <c r="D44" s="6">
        <v>0</v>
      </c>
      <c r="E44" s="6">
        <v>0</v>
      </c>
      <c r="F44" s="6">
        <v>0</v>
      </c>
      <c r="G44" s="6">
        <v>2000</v>
      </c>
      <c r="H44" s="6">
        <v>8000</v>
      </c>
      <c r="I44" s="6">
        <v>14000</v>
      </c>
      <c r="J44" s="6">
        <v>45000</v>
      </c>
      <c r="M44" s="1" t="s">
        <v>74</v>
      </c>
      <c r="N44">
        <v>5000</v>
      </c>
    </row>
    <row r="45" spans="2:18" x14ac:dyDescent="0.2">
      <c r="B45" s="1" t="s">
        <v>60</v>
      </c>
      <c r="C45" s="6"/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18000</v>
      </c>
      <c r="M45" s="1" t="s">
        <v>75</v>
      </c>
      <c r="N45">
        <f>N44*0.2</f>
        <v>1000</v>
      </c>
    </row>
    <row r="46" spans="2:18" x14ac:dyDescent="0.2">
      <c r="B46" s="1" t="s">
        <v>16</v>
      </c>
      <c r="D46" s="6">
        <v>159</v>
      </c>
      <c r="E46" s="6">
        <v>159</v>
      </c>
      <c r="F46" s="6">
        <v>159</v>
      </c>
      <c r="G46" s="6">
        <v>159</v>
      </c>
      <c r="H46" s="6">
        <v>159</v>
      </c>
      <c r="I46" s="6">
        <v>159</v>
      </c>
      <c r="J46" s="6">
        <v>159</v>
      </c>
      <c r="L46" s="2"/>
      <c r="M46" s="1" t="s">
        <v>76</v>
      </c>
      <c r="N46">
        <v>0</v>
      </c>
    </row>
    <row r="47" spans="2:18" x14ac:dyDescent="0.2">
      <c r="B47" s="1" t="s">
        <v>17</v>
      </c>
      <c r="D47" s="6">
        <v>45</v>
      </c>
      <c r="E47" s="6">
        <v>1395</v>
      </c>
      <c r="F47" s="6">
        <v>2745</v>
      </c>
      <c r="G47" s="6">
        <v>3745</v>
      </c>
      <c r="H47" s="6">
        <v>4045</v>
      </c>
      <c r="I47" s="6">
        <v>4345</v>
      </c>
      <c r="J47" s="6">
        <v>6445</v>
      </c>
      <c r="L47" s="2"/>
      <c r="M47" s="1" t="s">
        <v>77</v>
      </c>
      <c r="N47">
        <f>(4167-792)*0.12</f>
        <v>405</v>
      </c>
    </row>
    <row r="48" spans="2:18" x14ac:dyDescent="0.2">
      <c r="B48" s="1" t="s">
        <v>14</v>
      </c>
      <c r="D48" s="6">
        <f>SUM(D43:D47)</f>
        <v>204</v>
      </c>
      <c r="E48" s="6">
        <f t="shared" ref="E48" si="18">SUM(E43:E47)</f>
        <v>4054</v>
      </c>
      <c r="F48" s="6">
        <f t="shared" ref="F48" si="19">SUM(F43:F47)</f>
        <v>8404</v>
      </c>
      <c r="G48" s="6">
        <f t="shared" ref="G48" si="20">SUM(G43:G47)</f>
        <v>13404</v>
      </c>
      <c r="H48" s="6">
        <f t="shared" ref="H48:J48" si="21">SUM(H43:H47)</f>
        <v>19704</v>
      </c>
      <c r="I48" s="6">
        <f t="shared" si="21"/>
        <v>26004</v>
      </c>
      <c r="J48" s="6">
        <f t="shared" si="21"/>
        <v>77104</v>
      </c>
      <c r="M48" s="1" t="s">
        <v>78</v>
      </c>
      <c r="N48">
        <f>(N44-4167)*0.02</f>
        <v>16.66</v>
      </c>
    </row>
    <row r="49" spans="2:14" x14ac:dyDescent="0.2">
      <c r="B49" s="1" t="s">
        <v>15</v>
      </c>
      <c r="D49" s="3">
        <f t="shared" ref="D49:G49" si="22">D41-D48</f>
        <v>9796</v>
      </c>
      <c r="E49" s="3">
        <f t="shared" si="22"/>
        <v>20946</v>
      </c>
      <c r="F49" s="3">
        <f t="shared" si="22"/>
        <v>31596</v>
      </c>
      <c r="G49" s="3">
        <f t="shared" si="22"/>
        <v>41596</v>
      </c>
      <c r="H49" s="3">
        <f>H41-H48</f>
        <v>50296</v>
      </c>
      <c r="I49" s="3">
        <f>I41-I48</f>
        <v>58996</v>
      </c>
      <c r="J49" s="3">
        <f>J41-J48</f>
        <v>112896</v>
      </c>
      <c r="M49" s="1" t="s">
        <v>79</v>
      </c>
      <c r="N49">
        <f>N48+N47+N46</f>
        <v>421.66</v>
      </c>
    </row>
    <row r="50" spans="2:14" x14ac:dyDescent="0.2">
      <c r="D50" s="3"/>
      <c r="E50" s="3"/>
      <c r="F50" s="3"/>
      <c r="G50" s="3"/>
      <c r="H50" s="3"/>
      <c r="I50" s="3"/>
      <c r="J50" s="3"/>
      <c r="M50" s="1" t="s">
        <v>80</v>
      </c>
      <c r="N50">
        <f>N44-N45-N49</f>
        <v>3578.34</v>
      </c>
    </row>
    <row r="51" spans="2:14" x14ac:dyDescent="0.2">
      <c r="B51" s="1" t="s">
        <v>27</v>
      </c>
      <c r="D51" s="2">
        <f>2000.01*4/52</f>
        <v>153.84692307692308</v>
      </c>
      <c r="E51" s="2">
        <f>5000.01*4/52</f>
        <v>384.61615384615385</v>
      </c>
      <c r="F51" s="2">
        <f>(7500.01*4)/52</f>
        <v>576.92384615384617</v>
      </c>
      <c r="G51" s="2">
        <v>0</v>
      </c>
      <c r="H51" s="2">
        <v>0</v>
      </c>
      <c r="I51" s="2">
        <v>0</v>
      </c>
      <c r="J51" s="2">
        <v>0</v>
      </c>
      <c r="L51" s="2"/>
      <c r="M51" s="1" t="s">
        <v>81</v>
      </c>
      <c r="N51">
        <v>1000</v>
      </c>
    </row>
    <row r="52" spans="2:14" x14ac:dyDescent="0.2">
      <c r="B52" s="1" t="s">
        <v>4</v>
      </c>
      <c r="D52" s="2">
        <v>0</v>
      </c>
      <c r="E52" s="2">
        <f t="shared" ref="E52" si="23">E51*0.2</f>
        <v>76.92323076923077</v>
      </c>
      <c r="F52" s="2">
        <f t="shared" ref="F52" si="24">F51*0.2</f>
        <v>115.38476923076924</v>
      </c>
      <c r="G52" s="2">
        <f t="shared" ref="G52" si="25">G51*0.2</f>
        <v>0</v>
      </c>
      <c r="H52" s="2">
        <f t="shared" ref="H52" si="26">H51*0.2</f>
        <v>0</v>
      </c>
      <c r="I52" s="2">
        <f t="shared" ref="I52" si="27">I51*0.2</f>
        <v>0</v>
      </c>
      <c r="J52" s="2">
        <f t="shared" ref="J52" si="28">J51*0.2</f>
        <v>0</v>
      </c>
      <c r="L52" s="2"/>
      <c r="M52" s="1" t="s">
        <v>82</v>
      </c>
      <c r="N52">
        <f>N50-N51</f>
        <v>2578.34</v>
      </c>
    </row>
    <row r="53" spans="2:14" x14ac:dyDescent="0.2">
      <c r="B53" s="1" t="s">
        <v>17</v>
      </c>
      <c r="C53" s="13"/>
      <c r="D53" s="13">
        <f>D51*0.09</f>
        <v>13.846223076923076</v>
      </c>
      <c r="E53" s="13">
        <f t="shared" ref="E53:J53" si="29">E51*0.09</f>
        <v>34.615453846153848</v>
      </c>
      <c r="F53" s="13">
        <f t="shared" si="29"/>
        <v>51.923146153846155</v>
      </c>
      <c r="G53" s="13">
        <f t="shared" si="29"/>
        <v>0</v>
      </c>
      <c r="H53" s="13">
        <f t="shared" si="29"/>
        <v>0</v>
      </c>
      <c r="I53" s="13">
        <f t="shared" si="29"/>
        <v>0</v>
      </c>
      <c r="J53" s="13">
        <f t="shared" si="29"/>
        <v>0</v>
      </c>
      <c r="L53" s="2"/>
    </row>
    <row r="54" spans="2:14" x14ac:dyDescent="0.2">
      <c r="B54" s="1" t="s">
        <v>69</v>
      </c>
      <c r="C54" s="13"/>
      <c r="D54" s="13">
        <f>D51-D52-D53</f>
        <v>140.00069999999999</v>
      </c>
      <c r="E54" s="13">
        <f t="shared" ref="E54" si="30">E51-E52-E53</f>
        <v>273.07746923076922</v>
      </c>
      <c r="F54" s="13">
        <f t="shared" ref="F54" si="31">F51-F52-F53</f>
        <v>409.61593076923077</v>
      </c>
      <c r="G54" s="13">
        <f t="shared" ref="G54" si="32">G51-G52-G53</f>
        <v>0</v>
      </c>
      <c r="H54" s="13">
        <f t="shared" ref="H54" si="33">H51-H52-H53</f>
        <v>0</v>
      </c>
      <c r="I54" s="13">
        <f t="shared" ref="I54" si="34">I51-I52-I53</f>
        <v>0</v>
      </c>
      <c r="J54" s="13">
        <f t="shared" ref="J54" si="35">J51-J52-J53</f>
        <v>0</v>
      </c>
      <c r="L54" s="2"/>
      <c r="M54" s="1" t="s">
        <v>84</v>
      </c>
    </row>
    <row r="55" spans="2:14" x14ac:dyDescent="0.2">
      <c r="L55" s="2"/>
      <c r="M55" s="1" t="s">
        <v>74</v>
      </c>
      <c r="N55">
        <v>5000</v>
      </c>
    </row>
    <row r="56" spans="2:14" x14ac:dyDescent="0.2">
      <c r="B56" s="8" t="s">
        <v>33</v>
      </c>
      <c r="C56" s="8"/>
      <c r="M56" s="1" t="s">
        <v>81</v>
      </c>
      <c r="N56">
        <v>1000</v>
      </c>
    </row>
    <row r="57" spans="2:14" x14ac:dyDescent="0.2">
      <c r="M57" s="1" t="s">
        <v>13</v>
      </c>
      <c r="N57">
        <v>4000</v>
      </c>
    </row>
    <row r="58" spans="2:14" x14ac:dyDescent="0.2">
      <c r="M58" s="1" t="s">
        <v>85</v>
      </c>
      <c r="N58">
        <f>N57*0.2</f>
        <v>800</v>
      </c>
    </row>
    <row r="59" spans="2:14" x14ac:dyDescent="0.2">
      <c r="D59" s="3" t="s">
        <v>29</v>
      </c>
      <c r="M59" s="1" t="s">
        <v>17</v>
      </c>
      <c r="N59">
        <f>N57*0.09</f>
        <v>360</v>
      </c>
    </row>
    <row r="60" spans="2:14" x14ac:dyDescent="0.2">
      <c r="B60" s="1" t="s">
        <v>18</v>
      </c>
      <c r="C60" s="3">
        <v>20000</v>
      </c>
      <c r="D60" s="3">
        <v>30000</v>
      </c>
      <c r="E60" s="3">
        <v>45000</v>
      </c>
      <c r="F60" s="3">
        <v>60000</v>
      </c>
      <c r="G60" s="3">
        <v>75000</v>
      </c>
      <c r="H60" s="3">
        <v>90000</v>
      </c>
      <c r="I60" s="3">
        <v>105000</v>
      </c>
      <c r="J60" s="3">
        <v>210000</v>
      </c>
      <c r="K60" s="3"/>
      <c r="M60" s="1" t="s">
        <v>86</v>
      </c>
      <c r="N60">
        <f>N58+N59</f>
        <v>1160</v>
      </c>
    </row>
    <row r="61" spans="2:14" x14ac:dyDescent="0.2">
      <c r="B61" s="1" t="s">
        <v>12</v>
      </c>
      <c r="C61" s="6">
        <v>10000</v>
      </c>
      <c r="D61" s="6">
        <v>10000</v>
      </c>
      <c r="E61" s="6">
        <v>10000</v>
      </c>
      <c r="F61" s="6">
        <v>10000</v>
      </c>
      <c r="G61" s="6">
        <v>10000</v>
      </c>
      <c r="H61" s="6">
        <v>10000</v>
      </c>
      <c r="I61" s="6">
        <v>10000</v>
      </c>
      <c r="J61" s="6">
        <v>10000</v>
      </c>
      <c r="K61" s="6"/>
      <c r="N61">
        <f>N55-N60</f>
        <v>3840</v>
      </c>
    </row>
    <row r="62" spans="2:14" x14ac:dyDescent="0.2">
      <c r="B62" s="1" t="s">
        <v>13</v>
      </c>
      <c r="C62" s="6">
        <f>C60-C61</f>
        <v>10000</v>
      </c>
      <c r="D62" s="6">
        <f>D60-D61</f>
        <v>20000</v>
      </c>
      <c r="E62" s="6">
        <f t="shared" ref="E62" si="36">E60-E61</f>
        <v>35000</v>
      </c>
      <c r="F62" s="6">
        <f t="shared" ref="F62" si="37">F60-F61</f>
        <v>50000</v>
      </c>
      <c r="G62" s="6">
        <f t="shared" ref="G62:J62" si="38">G60-G61</f>
        <v>65000</v>
      </c>
      <c r="H62" s="6">
        <f t="shared" si="38"/>
        <v>80000</v>
      </c>
      <c r="I62" s="6">
        <f t="shared" si="38"/>
        <v>95000</v>
      </c>
      <c r="J62" s="6">
        <f t="shared" si="38"/>
        <v>200000</v>
      </c>
      <c r="K62" s="6"/>
    </row>
    <row r="63" spans="2:14" x14ac:dyDescent="0.2">
      <c r="B63" s="1" t="s">
        <v>21</v>
      </c>
      <c r="C63" s="2">
        <v>8788</v>
      </c>
      <c r="D63" s="2">
        <v>8788</v>
      </c>
      <c r="E63" s="2">
        <v>8788</v>
      </c>
      <c r="F63" s="2">
        <v>8788</v>
      </c>
      <c r="G63" s="2">
        <v>8788</v>
      </c>
      <c r="H63" s="2">
        <v>8788</v>
      </c>
      <c r="I63" s="2">
        <v>8788</v>
      </c>
      <c r="J63" s="2">
        <v>0</v>
      </c>
    </row>
    <row r="64" spans="2:14" x14ac:dyDescent="0.2">
      <c r="B64" s="1" t="s">
        <v>22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</row>
    <row r="65" spans="2:11" x14ac:dyDescent="0.2">
      <c r="B65" s="1" t="s">
        <v>20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9"/>
    </row>
    <row r="66" spans="2:11" x14ac:dyDescent="0.2">
      <c r="B66" s="1" t="s">
        <v>46</v>
      </c>
      <c r="C66" s="11">
        <f>C62-C63</f>
        <v>1212</v>
      </c>
      <c r="D66" s="11">
        <f>D62-D63</f>
        <v>11212</v>
      </c>
      <c r="E66" s="11">
        <f t="shared" ref="E66:H66" si="39">E62-E63</f>
        <v>26212</v>
      </c>
      <c r="F66" s="11">
        <f t="shared" si="39"/>
        <v>41212</v>
      </c>
      <c r="G66" s="11">
        <f t="shared" si="39"/>
        <v>56212</v>
      </c>
      <c r="H66" s="11">
        <f t="shared" si="39"/>
        <v>71212</v>
      </c>
      <c r="I66" s="11">
        <f t="shared" ref="I66:J66" si="40">I62-I63</f>
        <v>86212</v>
      </c>
      <c r="J66" s="11">
        <f t="shared" si="40"/>
        <v>200000</v>
      </c>
      <c r="K66" s="9"/>
    </row>
    <row r="67" spans="2:11" x14ac:dyDescent="0.2">
      <c r="B67" s="1" t="s">
        <v>19</v>
      </c>
      <c r="C67" s="2">
        <f>C66*0.19</f>
        <v>230.28</v>
      </c>
      <c r="D67" s="2">
        <f>D66*0.19</f>
        <v>2130.2800000000002</v>
      </c>
      <c r="E67" s="2">
        <f t="shared" ref="E67:J67" si="41">E66*0.19</f>
        <v>4980.28</v>
      </c>
      <c r="F67" s="2">
        <f t="shared" si="41"/>
        <v>7830.28</v>
      </c>
      <c r="G67" s="2">
        <f t="shared" si="41"/>
        <v>10680.28</v>
      </c>
      <c r="H67" s="2">
        <f t="shared" si="41"/>
        <v>13530.28</v>
      </c>
      <c r="I67" s="2">
        <f t="shared" si="41"/>
        <v>16380.28</v>
      </c>
      <c r="J67" s="2">
        <f t="shared" si="41"/>
        <v>38000</v>
      </c>
    </row>
    <row r="68" spans="2:11" x14ac:dyDescent="0.2">
      <c r="B68" s="1" t="s">
        <v>45</v>
      </c>
      <c r="C68" s="2">
        <f>C66-C67</f>
        <v>981.72</v>
      </c>
      <c r="D68" s="2">
        <f>D66-D67</f>
        <v>9081.7199999999993</v>
      </c>
      <c r="E68" s="2">
        <f t="shared" ref="E68:I68" si="42">E66-E67</f>
        <v>21231.72</v>
      </c>
      <c r="F68" s="2">
        <f t="shared" si="42"/>
        <v>33381.72</v>
      </c>
      <c r="G68" s="2">
        <f t="shared" si="42"/>
        <v>45531.72</v>
      </c>
      <c r="H68" s="2">
        <f t="shared" si="42"/>
        <v>57681.72</v>
      </c>
      <c r="I68" s="2">
        <f t="shared" si="42"/>
        <v>69831.72</v>
      </c>
      <c r="J68" s="2">
        <f>J66-J67</f>
        <v>162000</v>
      </c>
    </row>
    <row r="69" spans="2:11" x14ac:dyDescent="0.2">
      <c r="B69" s="1" t="s">
        <v>23</v>
      </c>
      <c r="C69" s="2">
        <f t="shared" ref="C69:J69" si="43">C63-C64-C65</f>
        <v>8788</v>
      </c>
      <c r="D69" s="2">
        <f t="shared" si="43"/>
        <v>8788</v>
      </c>
      <c r="E69" s="2">
        <f t="shared" si="43"/>
        <v>8788</v>
      </c>
      <c r="F69" s="2">
        <f t="shared" si="43"/>
        <v>8788</v>
      </c>
      <c r="G69" s="2">
        <f t="shared" si="43"/>
        <v>8788</v>
      </c>
      <c r="H69" s="2">
        <f t="shared" si="43"/>
        <v>8788</v>
      </c>
      <c r="I69" s="2">
        <f t="shared" si="43"/>
        <v>8788</v>
      </c>
      <c r="J69" s="2">
        <f t="shared" si="43"/>
        <v>0</v>
      </c>
    </row>
    <row r="70" spans="2:11" x14ac:dyDescent="0.2">
      <c r="B70" s="1" t="s">
        <v>24</v>
      </c>
      <c r="C70" s="2">
        <f>C68</f>
        <v>981.72</v>
      </c>
      <c r="D70" s="2">
        <f>D68</f>
        <v>9081.7199999999993</v>
      </c>
      <c r="E70" s="2">
        <f t="shared" ref="E70:I70" si="44">E68</f>
        <v>21231.72</v>
      </c>
      <c r="F70" s="2">
        <f t="shared" si="44"/>
        <v>33381.72</v>
      </c>
      <c r="G70" s="2">
        <f t="shared" si="44"/>
        <v>45531.72</v>
      </c>
      <c r="H70" s="2">
        <f t="shared" si="44"/>
        <v>57681.72</v>
      </c>
      <c r="I70" s="2">
        <f t="shared" si="44"/>
        <v>69831.72</v>
      </c>
      <c r="J70" s="2">
        <f t="shared" ref="J70" si="45">J68</f>
        <v>162000</v>
      </c>
    </row>
    <row r="71" spans="2:11" x14ac:dyDescent="0.2">
      <c r="B71" s="1" t="s">
        <v>50</v>
      </c>
      <c r="C71" s="2">
        <v>2000</v>
      </c>
      <c r="D71" s="2">
        <v>2000</v>
      </c>
      <c r="E71" s="2">
        <v>2000</v>
      </c>
      <c r="F71" s="2">
        <v>2000</v>
      </c>
      <c r="G71" s="2">
        <v>2000</v>
      </c>
      <c r="H71" s="2">
        <v>2000</v>
      </c>
      <c r="I71" s="2">
        <v>2000</v>
      </c>
      <c r="J71" s="2">
        <v>2000</v>
      </c>
    </row>
    <row r="72" spans="2:11" x14ac:dyDescent="0.2">
      <c r="B72" s="1" t="s">
        <v>52</v>
      </c>
      <c r="C72" s="2">
        <f>C70+C63-C71</f>
        <v>7769.7199999999993</v>
      </c>
      <c r="D72" s="2">
        <f>D70+D63-D71</f>
        <v>15869.720000000001</v>
      </c>
      <c r="E72" s="2">
        <f>E70+E63-E71</f>
        <v>28019.72</v>
      </c>
      <c r="F72" s="2">
        <f>F70+F63-F71</f>
        <v>40169.72</v>
      </c>
      <c r="G72" s="2">
        <f t="shared" ref="G72:J72" si="46">G70+G63-G71</f>
        <v>52319.72</v>
      </c>
      <c r="H72" s="2">
        <f t="shared" si="46"/>
        <v>64469.72</v>
      </c>
      <c r="I72" s="2">
        <f t="shared" si="46"/>
        <v>76619.72</v>
      </c>
      <c r="J72" s="2">
        <f t="shared" si="46"/>
        <v>160000</v>
      </c>
    </row>
    <row r="73" spans="2:11" x14ac:dyDescent="0.2">
      <c r="B73" s="1" t="s">
        <v>49</v>
      </c>
      <c r="C73" s="2">
        <v>12500</v>
      </c>
      <c r="D73" s="2">
        <v>12500</v>
      </c>
      <c r="E73" s="2">
        <v>12500</v>
      </c>
      <c r="F73" s="2">
        <v>12500</v>
      </c>
      <c r="G73" s="2">
        <v>12500</v>
      </c>
      <c r="H73" s="2">
        <v>12500</v>
      </c>
      <c r="I73" s="2">
        <v>12500</v>
      </c>
      <c r="J73" s="6">
        <v>0</v>
      </c>
    </row>
    <row r="74" spans="2:11" x14ac:dyDescent="0.2">
      <c r="B74" s="1" t="s">
        <v>53</v>
      </c>
      <c r="C74" s="2">
        <v>0</v>
      </c>
      <c r="D74" s="2">
        <f>D72-D73</f>
        <v>3369.7200000000012</v>
      </c>
      <c r="E74" s="2">
        <f>E72-E73</f>
        <v>15519.720000000001</v>
      </c>
      <c r="F74" s="2">
        <f>F72-F73</f>
        <v>27669.72</v>
      </c>
      <c r="G74" s="2">
        <f t="shared" ref="G74:J74" si="47">G72-G73</f>
        <v>39819.72</v>
      </c>
      <c r="H74" s="2">
        <f t="shared" si="47"/>
        <v>51969.72</v>
      </c>
      <c r="I74" s="2">
        <f t="shared" si="47"/>
        <v>64119.72</v>
      </c>
      <c r="J74" s="2">
        <f t="shared" si="47"/>
        <v>160000</v>
      </c>
    </row>
    <row r="75" spans="2:11" x14ac:dyDescent="0.2">
      <c r="B75" s="1" t="s">
        <v>47</v>
      </c>
      <c r="C75" s="2">
        <v>0</v>
      </c>
      <c r="D75" s="2">
        <f t="shared" ref="D75:J75" si="48">IF(D74&lt;35500,D74*0.075,35500*0.075)</f>
        <v>252.72900000000007</v>
      </c>
      <c r="E75" s="2">
        <f t="shared" si="48"/>
        <v>1163.979</v>
      </c>
      <c r="F75" s="2">
        <f t="shared" si="48"/>
        <v>2075.2289999999998</v>
      </c>
      <c r="G75" s="2">
        <f t="shared" si="48"/>
        <v>2662.5</v>
      </c>
      <c r="H75" s="2">
        <f t="shared" si="48"/>
        <v>2662.5</v>
      </c>
      <c r="I75" s="2">
        <f t="shared" si="48"/>
        <v>2662.5</v>
      </c>
      <c r="J75" s="2">
        <f t="shared" si="48"/>
        <v>2662.5</v>
      </c>
    </row>
    <row r="76" spans="2:11" x14ac:dyDescent="0.2">
      <c r="B76" s="1" t="s">
        <v>51</v>
      </c>
      <c r="C76" s="2">
        <f t="shared" ref="C76:I76" si="49">IF(C74&lt;35500,0,(C74-35500)*0.325)</f>
        <v>0</v>
      </c>
      <c r="D76" s="2">
        <f t="shared" si="49"/>
        <v>0</v>
      </c>
      <c r="E76" s="2">
        <f t="shared" si="49"/>
        <v>0</v>
      </c>
      <c r="F76" s="2">
        <f t="shared" si="49"/>
        <v>0</v>
      </c>
      <c r="G76" s="2">
        <f t="shared" si="49"/>
        <v>1403.9090000000003</v>
      </c>
      <c r="H76" s="2">
        <f t="shared" si="49"/>
        <v>5352.6590000000006</v>
      </c>
      <c r="I76" s="2">
        <f t="shared" si="49"/>
        <v>9301.4090000000015</v>
      </c>
      <c r="J76" s="3">
        <v>36562</v>
      </c>
    </row>
    <row r="77" spans="2:11" x14ac:dyDescent="0.2">
      <c r="B77" s="1" t="s">
        <v>59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f>IF(J72&lt;148000,0,(J74-148000)*0.381)</f>
        <v>4572</v>
      </c>
    </row>
    <row r="78" spans="2:11" x14ac:dyDescent="0.2">
      <c r="B78" s="1" t="s">
        <v>54</v>
      </c>
      <c r="C78" s="2">
        <f t="shared" ref="C78:I78" si="50">C75+C76+C77</f>
        <v>0</v>
      </c>
      <c r="D78" s="2">
        <f t="shared" si="50"/>
        <v>252.72900000000007</v>
      </c>
      <c r="E78" s="2">
        <f t="shared" si="50"/>
        <v>1163.979</v>
      </c>
      <c r="F78" s="2">
        <f t="shared" si="50"/>
        <v>2075.2289999999998</v>
      </c>
      <c r="G78" s="2">
        <f t="shared" si="50"/>
        <v>4066.4090000000006</v>
      </c>
      <c r="H78" s="2">
        <f t="shared" si="50"/>
        <v>8015.1590000000006</v>
      </c>
      <c r="I78" s="2">
        <f t="shared" si="50"/>
        <v>11963.909000000001</v>
      </c>
      <c r="J78" s="2">
        <f>J75+J76+J77</f>
        <v>43796.5</v>
      </c>
    </row>
    <row r="79" spans="2:11" x14ac:dyDescent="0.2">
      <c r="B79" s="1" t="s">
        <v>25</v>
      </c>
      <c r="C79" s="2">
        <f t="shared" ref="C79" si="51">C70-C75-C76-C77</f>
        <v>981.72</v>
      </c>
      <c r="D79" s="2">
        <f t="shared" ref="D79:I79" si="52">D70-D75-D76-D77</f>
        <v>8828.991</v>
      </c>
      <c r="E79" s="2">
        <f t="shared" si="52"/>
        <v>20067.741000000002</v>
      </c>
      <c r="F79" s="2">
        <f t="shared" si="52"/>
        <v>31306.491000000002</v>
      </c>
      <c r="G79" s="2">
        <f t="shared" si="52"/>
        <v>41465.311000000002</v>
      </c>
      <c r="H79" s="2">
        <f t="shared" si="52"/>
        <v>49666.561000000002</v>
      </c>
      <c r="I79" s="2">
        <f t="shared" si="52"/>
        <v>57867.811000000002</v>
      </c>
      <c r="J79" s="2">
        <f>J70-J75-J76-J77</f>
        <v>118203.5</v>
      </c>
    </row>
    <row r="80" spans="2:11" x14ac:dyDescent="0.2">
      <c r="B80" s="1" t="s">
        <v>73</v>
      </c>
      <c r="C80" s="2">
        <f>C67+C75+C76+C77</f>
        <v>230.28</v>
      </c>
      <c r="D80" s="2">
        <f t="shared" ref="D80:J80" si="53">D67+D75+D76+D77</f>
        <v>2383.0090000000005</v>
      </c>
      <c r="E80" s="2">
        <f t="shared" si="53"/>
        <v>6144.259</v>
      </c>
      <c r="F80" s="2">
        <f t="shared" si="53"/>
        <v>9905.509</v>
      </c>
      <c r="G80" s="2">
        <f t="shared" si="53"/>
        <v>14746.689</v>
      </c>
      <c r="H80" s="2">
        <f t="shared" si="53"/>
        <v>21545.439000000002</v>
      </c>
      <c r="I80" s="2">
        <f t="shared" si="53"/>
        <v>28344.188999999998</v>
      </c>
      <c r="J80" s="2">
        <f t="shared" si="53"/>
        <v>81796.5</v>
      </c>
    </row>
    <row r="81" spans="1:12" x14ac:dyDescent="0.2">
      <c r="A81" s="4"/>
      <c r="B81" s="5" t="s">
        <v>26</v>
      </c>
      <c r="C81" s="3">
        <f t="shared" ref="C81:J81" si="54">C69+C79</f>
        <v>9769.7199999999993</v>
      </c>
      <c r="D81" s="3">
        <f t="shared" si="54"/>
        <v>17616.991000000002</v>
      </c>
      <c r="E81" s="3">
        <f t="shared" si="54"/>
        <v>28855.741000000002</v>
      </c>
      <c r="F81" s="3">
        <f t="shared" si="54"/>
        <v>40094.491000000002</v>
      </c>
      <c r="G81" s="3">
        <f t="shared" si="54"/>
        <v>50253.311000000002</v>
      </c>
      <c r="H81" s="3">
        <f t="shared" si="54"/>
        <v>58454.561000000002</v>
      </c>
      <c r="I81" s="3">
        <f t="shared" si="54"/>
        <v>66655.811000000002</v>
      </c>
      <c r="J81" s="3">
        <f t="shared" si="54"/>
        <v>118203.5</v>
      </c>
      <c r="K81" s="3"/>
    </row>
    <row r="83" spans="1:12" x14ac:dyDescent="0.2">
      <c r="C83" s="1" t="s">
        <v>63</v>
      </c>
      <c r="D83" s="2" t="s">
        <v>64</v>
      </c>
      <c r="E83" s="2" t="s">
        <v>56</v>
      </c>
      <c r="F83" s="2" t="s">
        <v>56</v>
      </c>
      <c r="G83" s="2" t="s">
        <v>57</v>
      </c>
      <c r="H83" s="2" t="s">
        <v>57</v>
      </c>
      <c r="I83" s="2" t="s">
        <v>57</v>
      </c>
      <c r="J83" s="2" t="s">
        <v>56</v>
      </c>
    </row>
    <row r="85" spans="1:12" x14ac:dyDescent="0.2">
      <c r="A85" s="12" t="s">
        <v>48</v>
      </c>
    </row>
    <row r="86" spans="1:12" x14ac:dyDescent="0.2">
      <c r="A86" t="s">
        <v>55</v>
      </c>
    </row>
    <row r="87" spans="1:12" x14ac:dyDescent="0.2">
      <c r="D87" s="3" t="s">
        <v>30</v>
      </c>
    </row>
    <row r="88" spans="1:12" x14ac:dyDescent="0.2">
      <c r="B88" s="1" t="s">
        <v>18</v>
      </c>
      <c r="C88" s="3"/>
      <c r="D88" s="3">
        <v>30000</v>
      </c>
      <c r="E88" s="3">
        <v>45000</v>
      </c>
      <c r="F88" s="3">
        <v>60000</v>
      </c>
      <c r="G88" s="3">
        <v>75000</v>
      </c>
      <c r="H88" s="3">
        <v>90000</v>
      </c>
      <c r="I88" s="3">
        <v>105000</v>
      </c>
      <c r="J88" s="3">
        <v>210000</v>
      </c>
      <c r="K88" s="3"/>
    </row>
    <row r="89" spans="1:12" x14ac:dyDescent="0.2">
      <c r="B89" s="1" t="s">
        <v>12</v>
      </c>
      <c r="C89" s="6"/>
      <c r="D89" s="6">
        <v>20000</v>
      </c>
      <c r="E89" s="6">
        <v>20000</v>
      </c>
      <c r="F89" s="6">
        <v>20000</v>
      </c>
      <c r="G89" s="6">
        <v>20000</v>
      </c>
      <c r="H89" s="6">
        <v>20000</v>
      </c>
      <c r="I89" s="6">
        <v>20000</v>
      </c>
      <c r="J89" s="6">
        <v>20000</v>
      </c>
      <c r="K89" s="6"/>
    </row>
    <row r="90" spans="1:12" x14ac:dyDescent="0.2">
      <c r="B90" s="1" t="s">
        <v>13</v>
      </c>
      <c r="C90" s="6"/>
      <c r="D90" s="6">
        <f>D88-D89</f>
        <v>10000</v>
      </c>
      <c r="E90" s="6">
        <f t="shared" ref="E90" si="55">E88-E89</f>
        <v>25000</v>
      </c>
      <c r="F90" s="6">
        <f t="shared" ref="F90" si="56">F88-F89</f>
        <v>40000</v>
      </c>
      <c r="G90" s="6">
        <f t="shared" ref="G90" si="57">G88-G89</f>
        <v>55000</v>
      </c>
      <c r="H90" s="6">
        <f t="shared" ref="H90" si="58">H88-H89</f>
        <v>70000</v>
      </c>
      <c r="I90" s="6">
        <f t="shared" ref="I90:J90" si="59">I88-I89</f>
        <v>85000</v>
      </c>
      <c r="J90" s="6">
        <f t="shared" si="59"/>
        <v>190000</v>
      </c>
      <c r="K90" s="6"/>
    </row>
    <row r="91" spans="1:12" x14ac:dyDescent="0.2">
      <c r="B91" s="1" t="s">
        <v>21</v>
      </c>
      <c r="C91" s="2"/>
      <c r="D91" s="2">
        <v>8788</v>
      </c>
      <c r="E91" s="2">
        <v>8788</v>
      </c>
      <c r="F91" s="2">
        <v>8788</v>
      </c>
      <c r="G91" s="2">
        <v>8788</v>
      </c>
      <c r="H91" s="2">
        <v>8788</v>
      </c>
      <c r="I91" s="2">
        <v>8788</v>
      </c>
      <c r="J91" s="2">
        <v>0</v>
      </c>
    </row>
    <row r="92" spans="1:12" x14ac:dyDescent="0.2">
      <c r="B92" s="1" t="s">
        <v>22</v>
      </c>
      <c r="C92" s="2"/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</row>
    <row r="93" spans="1:12" x14ac:dyDescent="0.2">
      <c r="B93" s="1" t="s">
        <v>20</v>
      </c>
      <c r="C93" s="11"/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9"/>
      <c r="L93" s="10"/>
    </row>
    <row r="94" spans="1:12" x14ac:dyDescent="0.2">
      <c r="B94" s="1" t="s">
        <v>46</v>
      </c>
      <c r="C94" s="11"/>
      <c r="D94" s="11">
        <f>D90-D91</f>
        <v>1212</v>
      </c>
      <c r="E94" s="11">
        <f t="shared" ref="E94:J94" si="60">E90-E91</f>
        <v>16212</v>
      </c>
      <c r="F94" s="11">
        <f t="shared" si="60"/>
        <v>31212</v>
      </c>
      <c r="G94" s="11">
        <f t="shared" si="60"/>
        <v>46212</v>
      </c>
      <c r="H94" s="11">
        <f t="shared" si="60"/>
        <v>61212</v>
      </c>
      <c r="I94" s="11">
        <f t="shared" si="60"/>
        <v>76212</v>
      </c>
      <c r="J94" s="11">
        <f t="shared" si="60"/>
        <v>190000</v>
      </c>
      <c r="K94" s="9"/>
      <c r="L94" s="10"/>
    </row>
    <row r="95" spans="1:12" x14ac:dyDescent="0.2">
      <c r="B95" s="1" t="s">
        <v>19</v>
      </c>
      <c r="C95" s="2"/>
      <c r="D95" s="2">
        <f>D94*0.19</f>
        <v>230.28</v>
      </c>
      <c r="E95" s="2">
        <f t="shared" ref="E95" si="61">E94*0.19</f>
        <v>3080.28</v>
      </c>
      <c r="F95" s="2">
        <f t="shared" ref="F95" si="62">F94*0.19</f>
        <v>5930.28</v>
      </c>
      <c r="G95" s="2">
        <f t="shared" ref="G95" si="63">G94*0.19</f>
        <v>8780.2800000000007</v>
      </c>
      <c r="H95" s="2">
        <f t="shared" ref="H95" si="64">H94*0.19</f>
        <v>11630.28</v>
      </c>
      <c r="I95" s="2">
        <f t="shared" ref="I95:J95" si="65">I94*0.19</f>
        <v>14480.28</v>
      </c>
      <c r="J95" s="2">
        <f t="shared" si="65"/>
        <v>36100</v>
      </c>
    </row>
    <row r="96" spans="1:12" x14ac:dyDescent="0.2">
      <c r="B96" s="1" t="s">
        <v>45</v>
      </c>
      <c r="C96" s="2"/>
      <c r="D96" s="2">
        <f>D94-D95</f>
        <v>981.72</v>
      </c>
      <c r="E96" s="2">
        <f t="shared" ref="E96" si="66">E94-E95</f>
        <v>13131.72</v>
      </c>
      <c r="F96" s="2">
        <f t="shared" ref="F96" si="67">F94-F95</f>
        <v>25281.72</v>
      </c>
      <c r="G96" s="2">
        <f t="shared" ref="G96" si="68">G94-G95</f>
        <v>37431.72</v>
      </c>
      <c r="H96" s="2">
        <f t="shared" ref="H96" si="69">H94-H95</f>
        <v>49581.72</v>
      </c>
      <c r="I96" s="2">
        <f t="shared" ref="I96:J96" si="70">I94-I95</f>
        <v>61731.72</v>
      </c>
      <c r="J96" s="2">
        <f t="shared" si="70"/>
        <v>153900</v>
      </c>
    </row>
    <row r="97" spans="1:11" x14ac:dyDescent="0.2">
      <c r="B97" s="1" t="s">
        <v>23</v>
      </c>
      <c r="C97" s="2"/>
      <c r="D97" s="2">
        <f t="shared" ref="D97:J97" si="71">D91-D92-D93</f>
        <v>8788</v>
      </c>
      <c r="E97" s="2">
        <f t="shared" si="71"/>
        <v>8788</v>
      </c>
      <c r="F97" s="2">
        <f t="shared" si="71"/>
        <v>8788</v>
      </c>
      <c r="G97" s="2">
        <f t="shared" si="71"/>
        <v>8788</v>
      </c>
      <c r="H97" s="2">
        <f t="shared" si="71"/>
        <v>8788</v>
      </c>
      <c r="I97" s="2">
        <f t="shared" si="71"/>
        <v>8788</v>
      </c>
      <c r="J97" s="2">
        <f t="shared" si="71"/>
        <v>0</v>
      </c>
    </row>
    <row r="98" spans="1:11" x14ac:dyDescent="0.2">
      <c r="B98" s="1" t="s">
        <v>24</v>
      </c>
      <c r="C98" s="2"/>
      <c r="D98" s="2">
        <f>D96</f>
        <v>981.72</v>
      </c>
      <c r="E98" s="2">
        <f t="shared" ref="E98:J98" si="72">E96</f>
        <v>13131.72</v>
      </c>
      <c r="F98" s="2">
        <f t="shared" si="72"/>
        <v>25281.72</v>
      </c>
      <c r="G98" s="2">
        <f t="shared" si="72"/>
        <v>37431.72</v>
      </c>
      <c r="H98" s="2">
        <f t="shared" si="72"/>
        <v>49581.72</v>
      </c>
      <c r="I98" s="2">
        <f t="shared" si="72"/>
        <v>61731.72</v>
      </c>
      <c r="J98" s="2">
        <f t="shared" si="72"/>
        <v>153900</v>
      </c>
    </row>
    <row r="99" spans="1:11" x14ac:dyDescent="0.2">
      <c r="B99" s="1" t="s">
        <v>50</v>
      </c>
      <c r="C99" s="2"/>
      <c r="D99" s="2">
        <v>2000</v>
      </c>
      <c r="E99" s="2">
        <v>2000</v>
      </c>
      <c r="F99" s="2">
        <v>2000</v>
      </c>
      <c r="G99" s="2">
        <v>2000</v>
      </c>
      <c r="H99" s="2">
        <v>2000</v>
      </c>
      <c r="I99" s="2">
        <v>2000</v>
      </c>
      <c r="J99" s="2">
        <v>2000</v>
      </c>
    </row>
    <row r="100" spans="1:11" x14ac:dyDescent="0.2">
      <c r="B100" s="1" t="s">
        <v>52</v>
      </c>
      <c r="C100" s="2"/>
      <c r="D100" s="2">
        <f>D98+D91-D99</f>
        <v>7769.7199999999993</v>
      </c>
      <c r="E100" s="2">
        <f>E98+E91-E99</f>
        <v>19919.72</v>
      </c>
      <c r="F100" s="2">
        <f>F98+F91-F99</f>
        <v>32069.72</v>
      </c>
      <c r="G100" s="2">
        <f t="shared" ref="G100" si="73">G98+G91-G99</f>
        <v>44219.72</v>
      </c>
      <c r="H100" s="2">
        <f t="shared" ref="H100" si="74">H98+H91-H99</f>
        <v>56369.72</v>
      </c>
      <c r="I100" s="2">
        <f t="shared" ref="I100:J100" si="75">I98+I91-I99</f>
        <v>68519.72</v>
      </c>
      <c r="J100" s="2">
        <f t="shared" si="75"/>
        <v>151900</v>
      </c>
    </row>
    <row r="101" spans="1:11" x14ac:dyDescent="0.2">
      <c r="B101" s="1" t="s">
        <v>49</v>
      </c>
      <c r="C101" s="2"/>
      <c r="D101" s="2">
        <v>12500</v>
      </c>
      <c r="E101" s="2">
        <v>12500</v>
      </c>
      <c r="F101" s="2">
        <v>12500</v>
      </c>
      <c r="G101" s="2">
        <v>12500</v>
      </c>
      <c r="H101" s="2">
        <v>12500</v>
      </c>
      <c r="I101" s="2">
        <v>12500</v>
      </c>
      <c r="J101" s="6">
        <v>0</v>
      </c>
    </row>
    <row r="102" spans="1:11" x14ac:dyDescent="0.2">
      <c r="B102" s="1" t="s">
        <v>53</v>
      </c>
      <c r="C102" s="2"/>
      <c r="D102" s="2">
        <v>0</v>
      </c>
      <c r="E102" s="2">
        <f>E100-E101</f>
        <v>7419.7200000000012</v>
      </c>
      <c r="F102" s="2">
        <f>F100-F101</f>
        <v>19569.72</v>
      </c>
      <c r="G102" s="2">
        <f t="shared" ref="G102" si="76">G100-G101</f>
        <v>31719.72</v>
      </c>
      <c r="H102" s="2">
        <f t="shared" ref="H102" si="77">H100-H101</f>
        <v>43869.72</v>
      </c>
      <c r="I102" s="2">
        <f t="shared" ref="I102:J102" si="78">I100-I101</f>
        <v>56019.72</v>
      </c>
      <c r="J102" s="2">
        <f t="shared" si="78"/>
        <v>151900</v>
      </c>
      <c r="K102" s="3"/>
    </row>
    <row r="103" spans="1:11" x14ac:dyDescent="0.2">
      <c r="B103" s="1" t="s">
        <v>47</v>
      </c>
      <c r="C103" s="2"/>
      <c r="D103" s="2">
        <v>0</v>
      </c>
      <c r="E103" s="2">
        <f t="shared" ref="E103:J103" si="79">IF(E102&lt;35500,E102*0.075,35500*0.075)</f>
        <v>556.47900000000004</v>
      </c>
      <c r="F103" s="2">
        <f t="shared" si="79"/>
        <v>1467.729</v>
      </c>
      <c r="G103" s="2">
        <f t="shared" si="79"/>
        <v>2378.9789999999998</v>
      </c>
      <c r="H103" s="2">
        <f t="shared" si="79"/>
        <v>2662.5</v>
      </c>
      <c r="I103" s="2">
        <f t="shared" si="79"/>
        <v>2662.5</v>
      </c>
      <c r="J103" s="2">
        <f t="shared" si="79"/>
        <v>2662.5</v>
      </c>
    </row>
    <row r="104" spans="1:11" x14ac:dyDescent="0.2">
      <c r="B104" s="1" t="s">
        <v>51</v>
      </c>
      <c r="C104" s="2"/>
      <c r="D104" s="2">
        <f t="shared" ref="D104:I104" si="80">IF(D102&lt;35500,0,(D102-35500)*0.325)</f>
        <v>0</v>
      </c>
      <c r="E104" s="2">
        <f t="shared" si="80"/>
        <v>0</v>
      </c>
      <c r="F104" s="2">
        <f t="shared" si="80"/>
        <v>0</v>
      </c>
      <c r="G104" s="2">
        <f t="shared" si="80"/>
        <v>0</v>
      </c>
      <c r="H104" s="2">
        <f t="shared" si="80"/>
        <v>2720.1590000000006</v>
      </c>
      <c r="I104" s="2">
        <f t="shared" si="80"/>
        <v>6668.9090000000006</v>
      </c>
      <c r="J104" s="3">
        <v>36562</v>
      </c>
    </row>
    <row r="105" spans="1:11" x14ac:dyDescent="0.2">
      <c r="B105" s="1" t="s">
        <v>58</v>
      </c>
      <c r="C105" s="2"/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f>IF(J100&lt;148000,0,(J102-148000)*0.381)</f>
        <v>1485.9</v>
      </c>
    </row>
    <row r="106" spans="1:11" x14ac:dyDescent="0.2">
      <c r="B106" s="1" t="s">
        <v>54</v>
      </c>
      <c r="C106" s="2"/>
      <c r="D106" s="2">
        <f>D103+D104+D105</f>
        <v>0</v>
      </c>
      <c r="E106" s="2">
        <f t="shared" ref="E106:I106" si="81">E103+E104+E105</f>
        <v>556.47900000000004</v>
      </c>
      <c r="F106" s="2">
        <f t="shared" si="81"/>
        <v>1467.729</v>
      </c>
      <c r="G106" s="2">
        <f t="shared" si="81"/>
        <v>2378.9789999999998</v>
      </c>
      <c r="H106" s="2">
        <f t="shared" si="81"/>
        <v>5382.6590000000006</v>
      </c>
      <c r="I106" s="2">
        <f t="shared" si="81"/>
        <v>9331.4089999999997</v>
      </c>
      <c r="J106" s="2">
        <f>J103+J104+J105</f>
        <v>40710.400000000001</v>
      </c>
    </row>
    <row r="107" spans="1:11" x14ac:dyDescent="0.2">
      <c r="B107" s="1" t="s">
        <v>25</v>
      </c>
      <c r="C107" s="2"/>
      <c r="D107" s="2">
        <f>D98-D103-D104-D105</f>
        <v>981.72</v>
      </c>
      <c r="E107" s="2">
        <f t="shared" ref="E107:I107" si="82">E98-E103-E104-E105</f>
        <v>12575.241</v>
      </c>
      <c r="F107" s="2">
        <f t="shared" si="82"/>
        <v>23813.991000000002</v>
      </c>
      <c r="G107" s="2">
        <f t="shared" si="82"/>
        <v>35052.741000000002</v>
      </c>
      <c r="H107" s="2">
        <f t="shared" si="82"/>
        <v>44199.061000000002</v>
      </c>
      <c r="I107" s="2">
        <f t="shared" si="82"/>
        <v>52400.311000000002</v>
      </c>
      <c r="J107" s="2">
        <f>J98-J103-J104-J105</f>
        <v>113189.6</v>
      </c>
    </row>
    <row r="108" spans="1:11" x14ac:dyDescent="0.2">
      <c r="B108" s="1" t="s">
        <v>73</v>
      </c>
      <c r="C108" s="2">
        <f>C95+C103+C104+C105</f>
        <v>0</v>
      </c>
      <c r="D108" s="2">
        <f t="shared" ref="D108:J108" si="83">D95+D103+D104+D105</f>
        <v>230.28</v>
      </c>
      <c r="E108" s="2">
        <f t="shared" si="83"/>
        <v>3636.759</v>
      </c>
      <c r="F108" s="2">
        <f t="shared" si="83"/>
        <v>7398.009</v>
      </c>
      <c r="G108" s="2">
        <f t="shared" si="83"/>
        <v>11159.259</v>
      </c>
      <c r="H108" s="2">
        <f t="shared" si="83"/>
        <v>17012.939000000002</v>
      </c>
      <c r="I108" s="2">
        <f t="shared" si="83"/>
        <v>23811.688999999998</v>
      </c>
      <c r="J108" s="2">
        <f t="shared" si="83"/>
        <v>76810.399999999994</v>
      </c>
    </row>
    <row r="109" spans="1:11" x14ac:dyDescent="0.2">
      <c r="A109" s="4"/>
      <c r="B109" s="5" t="s">
        <v>26</v>
      </c>
      <c r="C109" s="3"/>
      <c r="D109" s="3">
        <f t="shared" ref="D109:J109" si="84">D97+D107</f>
        <v>9769.7199999999993</v>
      </c>
      <c r="E109" s="3">
        <f t="shared" si="84"/>
        <v>21363.241000000002</v>
      </c>
      <c r="F109" s="3">
        <f t="shared" si="84"/>
        <v>32601.991000000002</v>
      </c>
      <c r="G109" s="3">
        <f t="shared" si="84"/>
        <v>43840.741000000002</v>
      </c>
      <c r="H109" s="3">
        <f t="shared" si="84"/>
        <v>52987.061000000002</v>
      </c>
      <c r="I109" s="3">
        <f t="shared" si="84"/>
        <v>61188.311000000002</v>
      </c>
      <c r="J109" s="3">
        <f t="shared" si="84"/>
        <v>113189.6</v>
      </c>
    </row>
    <row r="111" spans="1:11" x14ac:dyDescent="0.2">
      <c r="D111" s="1" t="s">
        <v>65</v>
      </c>
      <c r="E111" s="2" t="s">
        <v>56</v>
      </c>
      <c r="F111" s="2" t="s">
        <v>56</v>
      </c>
      <c r="G111" s="2" t="s">
        <v>57</v>
      </c>
      <c r="H111" s="2" t="s">
        <v>57</v>
      </c>
      <c r="I111" s="2" t="s">
        <v>57</v>
      </c>
      <c r="J111" s="2" t="s">
        <v>57</v>
      </c>
    </row>
    <row r="113" spans="2:10" x14ac:dyDescent="0.2">
      <c r="B113" s="1" t="s">
        <v>67</v>
      </c>
    </row>
    <row r="114" spans="2:10" x14ac:dyDescent="0.2">
      <c r="B114" s="1" t="s">
        <v>8</v>
      </c>
      <c r="C114" s="2">
        <v>135.19999999999999</v>
      </c>
      <c r="D114" s="2">
        <v>135.19999999999999</v>
      </c>
      <c r="E114" s="2">
        <v>135.19999999999999</v>
      </c>
      <c r="F114" s="2">
        <v>135.19999999999999</v>
      </c>
      <c r="G114" s="2">
        <v>135.19999999999999</v>
      </c>
      <c r="H114" s="2">
        <v>135.19999999999999</v>
      </c>
      <c r="I114" s="2">
        <v>135.19999999999999</v>
      </c>
      <c r="J114" s="2">
        <v>0</v>
      </c>
    </row>
    <row r="115" spans="2:10" x14ac:dyDescent="0.2">
      <c r="B115" s="1" t="s">
        <v>9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</row>
    <row r="116" spans="2:10" x14ac:dyDescent="0.2">
      <c r="B116" s="1" t="s">
        <v>5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</row>
    <row r="117" spans="2:10" x14ac:dyDescent="0.2">
      <c r="B117" s="1" t="s">
        <v>32</v>
      </c>
      <c r="C117" s="3">
        <v>135.19999999999999</v>
      </c>
      <c r="D117" s="3">
        <v>135.19999999999999</v>
      </c>
      <c r="E117" s="3">
        <v>135.19999999999999</v>
      </c>
      <c r="F117" s="3">
        <v>135.19999999999999</v>
      </c>
      <c r="G117" s="3">
        <v>135.19999999999999</v>
      </c>
      <c r="H117" s="3">
        <v>135.19999999999999</v>
      </c>
      <c r="I117" s="3">
        <v>135.19999999999999</v>
      </c>
      <c r="J117" s="3">
        <v>0</v>
      </c>
    </row>
    <row r="119" spans="2:10" x14ac:dyDescent="0.2">
      <c r="B119" s="7" t="s">
        <v>66</v>
      </c>
      <c r="C119" s="7"/>
    </row>
    <row r="134" spans="2:2" x14ac:dyDescent="0.2">
      <c r="B134" s="7" t="s">
        <v>62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F4CE3-6424-5244-B409-178556D2C0D9}">
  <dimension ref="A1:I6"/>
  <sheetViews>
    <sheetView workbookViewId="0">
      <selection sqref="A1:I6"/>
    </sheetView>
  </sheetViews>
  <sheetFormatPr baseColWidth="10" defaultRowHeight="16" x14ac:dyDescent="0.2"/>
  <sheetData>
    <row r="1" spans="1:9" x14ac:dyDescent="0.2">
      <c r="A1" s="1"/>
      <c r="B1" s="3"/>
      <c r="C1" s="3"/>
      <c r="D1" s="3"/>
      <c r="E1" s="3"/>
      <c r="F1" s="3"/>
      <c r="G1" s="3"/>
      <c r="H1" s="3"/>
      <c r="I1" s="3"/>
    </row>
    <row r="2" spans="1:9" x14ac:dyDescent="0.2">
      <c r="A2" s="1"/>
      <c r="B2" s="6"/>
      <c r="C2" s="6"/>
      <c r="D2" s="6"/>
      <c r="E2" s="6"/>
      <c r="F2" s="6"/>
      <c r="G2" s="6"/>
      <c r="H2" s="6"/>
      <c r="I2" s="6"/>
    </row>
    <row r="3" spans="1:9" x14ac:dyDescent="0.2">
      <c r="A3" s="1"/>
      <c r="B3" s="6"/>
      <c r="C3" s="6"/>
      <c r="D3" s="6"/>
      <c r="E3" s="6"/>
      <c r="F3" s="6"/>
      <c r="G3" s="6"/>
      <c r="H3" s="6"/>
      <c r="I3" s="6"/>
    </row>
    <row r="4" spans="1:9" x14ac:dyDescent="0.2">
      <c r="A4" s="1"/>
      <c r="B4" s="6"/>
      <c r="C4" s="6"/>
      <c r="D4" s="11"/>
      <c r="E4" s="6"/>
      <c r="F4" s="6"/>
      <c r="G4" s="6"/>
      <c r="H4" s="6"/>
      <c r="I4" s="6"/>
    </row>
    <row r="5" spans="1:9" x14ac:dyDescent="0.2">
      <c r="A5" s="1"/>
      <c r="B5" s="6"/>
      <c r="C5" s="6"/>
      <c r="D5" s="6"/>
      <c r="E5" s="6"/>
      <c r="F5" s="6"/>
      <c r="G5" s="6"/>
      <c r="H5" s="6"/>
      <c r="I5" s="6"/>
    </row>
    <row r="6" spans="1:9" x14ac:dyDescent="0.2">
      <c r="A6" s="1"/>
      <c r="B6" s="6"/>
      <c r="C6" s="6"/>
      <c r="D6" s="6"/>
      <c r="E6" s="6"/>
      <c r="F6" s="6"/>
      <c r="G6" s="6"/>
      <c r="H6" s="6"/>
      <c r="I6" s="6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Fry</dc:creator>
  <cp:lastModifiedBy>Gareth Fry</cp:lastModifiedBy>
  <dcterms:created xsi:type="dcterms:W3CDTF">2020-05-15T18:30:10Z</dcterms:created>
  <dcterms:modified xsi:type="dcterms:W3CDTF">2020-05-17T02:59:11Z</dcterms:modified>
</cp:coreProperties>
</file>